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AUTÓNOMOS Y PODERES\PODER JUDICIAL\"/>
    </mc:Choice>
  </mc:AlternateContent>
  <xr:revisionPtr revIDLastSave="0" documentId="10_ncr:8100000_{2B0D2C8A-E785-48A3-A421-92BA6CE81AF8}" xr6:coauthVersionLast="32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1'!$D$3:$J$77</definedName>
    <definedName name="_xlnm.Print_Area" localSheetId="5">'FORMATO 6A'!$C$3:$J$108</definedName>
    <definedName name="_xlnm.Print_Area" localSheetId="7">'FORMATO 6C'!$C$4:$J$100</definedName>
    <definedName name="_xlnm.Print_Area" localSheetId="8">'FORMATO 6D'!$C$3:$I$40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9" i="14" l="1"/>
  <c r="I74" i="12"/>
  <c r="I76" i="12"/>
  <c r="I69" i="12"/>
  <c r="I70" i="12"/>
  <c r="I71" i="12"/>
  <c r="I72" i="12"/>
  <c r="I73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F69" i="12"/>
  <c r="F70" i="12"/>
  <c r="F71" i="12"/>
  <c r="F72" i="12"/>
  <c r="F73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G27" i="10"/>
  <c r="G28" i="10"/>
  <c r="G29" i="10"/>
  <c r="G30" i="10"/>
  <c r="G32" i="10"/>
  <c r="G33" i="10"/>
  <c r="G34" i="10"/>
  <c r="G35" i="10"/>
  <c r="G36" i="10"/>
  <c r="G14" i="10"/>
  <c r="G15" i="10"/>
  <c r="G16" i="10"/>
  <c r="G17" i="10"/>
  <c r="G18" i="10"/>
  <c r="G19" i="10"/>
  <c r="G21" i="10"/>
  <c r="K18" i="8" l="1"/>
  <c r="K19" i="8"/>
  <c r="H17" i="8"/>
  <c r="H18" i="8"/>
  <c r="K17" i="8"/>
  <c r="G70" i="6"/>
  <c r="F70" i="6"/>
  <c r="I95" i="10" l="1"/>
  <c r="I31" i="10"/>
  <c r="H31" i="10"/>
  <c r="G60" i="6"/>
  <c r="F60" i="6"/>
  <c r="I57" i="14" l="1"/>
  <c r="H57" i="14"/>
  <c r="F25" i="14"/>
  <c r="G59" i="14"/>
  <c r="G57" i="14" s="1"/>
  <c r="F18" i="12"/>
  <c r="I18" i="12" s="1"/>
  <c r="J94" i="10"/>
  <c r="J93" i="10"/>
  <c r="J92" i="10"/>
  <c r="J91" i="10"/>
  <c r="G97" i="10"/>
  <c r="J97" i="10" s="1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H95" i="10"/>
  <c r="F95" i="10"/>
  <c r="E95" i="10"/>
  <c r="J83" i="8"/>
  <c r="K83" i="8" s="1"/>
  <c r="G18" i="6"/>
  <c r="F18" i="6"/>
  <c r="G13" i="6"/>
  <c r="F13" i="6"/>
  <c r="G56" i="14" l="1"/>
  <c r="G95" i="10"/>
  <c r="J95" i="10"/>
  <c r="F16" i="12" l="1"/>
  <c r="H74" i="12"/>
  <c r="G74" i="12"/>
  <c r="F74" i="12"/>
  <c r="E74" i="12"/>
  <c r="H16" i="12" l="1"/>
  <c r="G16" i="12"/>
  <c r="E16" i="12"/>
  <c r="D16" i="12"/>
  <c r="G57" i="10"/>
  <c r="F20" i="1"/>
  <c r="E20" i="1"/>
  <c r="I16" i="12" l="1"/>
  <c r="I14" i="12" l="1"/>
  <c r="I85" i="12" s="1"/>
  <c r="H12" i="10"/>
  <c r="G77" i="10" l="1"/>
  <c r="J89" i="10" l="1"/>
  <c r="J88" i="10"/>
  <c r="J87" i="10"/>
  <c r="J86" i="10"/>
  <c r="J85" i="10"/>
  <c r="J84" i="10"/>
  <c r="J83" i="10"/>
  <c r="J81" i="10"/>
  <c r="J80" i="10"/>
  <c r="J79" i="10"/>
  <c r="J77" i="10"/>
  <c r="J76" i="10"/>
  <c r="J75" i="10"/>
  <c r="J74" i="10"/>
  <c r="J73" i="10"/>
  <c r="J72" i="10"/>
  <c r="J71" i="10"/>
  <c r="J70" i="10"/>
  <c r="J67" i="10"/>
  <c r="J52" i="10"/>
  <c r="J51" i="10"/>
  <c r="J50" i="10"/>
  <c r="J49" i="10"/>
  <c r="J48" i="10"/>
  <c r="J47" i="10"/>
  <c r="J46" i="10"/>
  <c r="J45" i="10"/>
  <c r="J44" i="10"/>
  <c r="J14" i="10"/>
  <c r="J15" i="10"/>
  <c r="J16" i="10"/>
  <c r="H44" i="8"/>
  <c r="H19" i="8" l="1"/>
  <c r="F12" i="1"/>
  <c r="E12" i="1"/>
  <c r="E14" i="12" l="1"/>
  <c r="E85" i="12" s="1"/>
  <c r="D14" i="12" l="1"/>
  <c r="G14" i="12"/>
  <c r="G85" i="12" s="1"/>
  <c r="H14" i="12"/>
  <c r="H85" i="12" s="1"/>
  <c r="G66" i="10"/>
  <c r="J66" i="10" s="1"/>
  <c r="G23" i="10"/>
  <c r="J23" i="10" s="1"/>
  <c r="G24" i="10"/>
  <c r="J24" i="10" s="1"/>
  <c r="G25" i="10"/>
  <c r="J25" i="10" s="1"/>
  <c r="G26" i="10"/>
  <c r="J26" i="10" s="1"/>
  <c r="J27" i="10"/>
  <c r="J28" i="10"/>
  <c r="J29" i="10"/>
  <c r="J30" i="10"/>
  <c r="G13" i="10"/>
  <c r="J13" i="10" s="1"/>
  <c r="K44" i="8"/>
  <c r="F64" i="6"/>
  <c r="G64" i="6"/>
  <c r="F63" i="6"/>
  <c r="G63" i="6"/>
  <c r="G62" i="6" s="1"/>
  <c r="E64" i="6"/>
  <c r="E63" i="6"/>
  <c r="F62" i="6" l="1"/>
  <c r="D85" i="12"/>
  <c r="F14" i="12"/>
  <c r="F85" i="12" s="1"/>
  <c r="J67" i="1"/>
  <c r="F34" i="1"/>
  <c r="E34" i="1"/>
  <c r="G65" i="10" l="1"/>
  <c r="J65" i="10" s="1"/>
  <c r="G82" i="10"/>
  <c r="H82" i="10"/>
  <c r="I82" i="10"/>
  <c r="J82" i="10"/>
  <c r="F82" i="10"/>
  <c r="F53" i="10"/>
  <c r="H53" i="10"/>
  <c r="I53" i="10"/>
  <c r="E53" i="10"/>
  <c r="G63" i="10"/>
  <c r="J63" i="10" s="1"/>
  <c r="G62" i="10"/>
  <c r="J62" i="10" s="1"/>
  <c r="G61" i="10"/>
  <c r="J61" i="10" s="1"/>
  <c r="G60" i="10"/>
  <c r="J60" i="10" s="1"/>
  <c r="G59" i="10"/>
  <c r="J59" i="10" s="1"/>
  <c r="G58" i="10"/>
  <c r="J58" i="10" s="1"/>
  <c r="J57" i="10"/>
  <c r="G56" i="10"/>
  <c r="J56" i="10" s="1"/>
  <c r="G55" i="10"/>
  <c r="J55" i="10" s="1"/>
  <c r="G41" i="10"/>
  <c r="J41" i="10" s="1"/>
  <c r="G40" i="10"/>
  <c r="J40" i="10" s="1"/>
  <c r="J36" i="10"/>
  <c r="J32" i="10"/>
  <c r="J21" i="10"/>
  <c r="J17" i="10"/>
  <c r="G53" i="10" l="1"/>
  <c r="E22" i="6" l="1"/>
  <c r="I22" i="1"/>
  <c r="I12" i="1"/>
  <c r="H20" i="10" l="1"/>
  <c r="I20" i="10"/>
  <c r="K33" i="8" l="1"/>
  <c r="H20" i="8"/>
  <c r="K20" i="8" s="1"/>
  <c r="J20" i="8"/>
  <c r="I20" i="8"/>
  <c r="J22" i="1"/>
  <c r="K22" i="8" l="1"/>
  <c r="K16" i="8" l="1"/>
  <c r="I67" i="1" l="1"/>
  <c r="I12" i="10" l="1"/>
  <c r="E28" i="1" l="1"/>
  <c r="G22" i="6" l="1"/>
  <c r="F22" i="6"/>
  <c r="J63" i="1"/>
  <c r="G68" i="6" l="1"/>
  <c r="F68" i="6"/>
  <c r="J53" i="10" l="1"/>
  <c r="K110" i="22"/>
  <c r="K78" i="8" l="1"/>
  <c r="J57" i="14"/>
  <c r="J78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F42" i="10"/>
  <c r="G42" i="10"/>
  <c r="H42" i="10"/>
  <c r="I42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J42" i="10"/>
  <c r="E31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E60" i="6" s="1"/>
  <c r="M24" i="5"/>
  <c r="L24" i="5"/>
  <c r="K24" i="5"/>
  <c r="J24" i="5"/>
  <c r="I24" i="5"/>
  <c r="G24" i="5"/>
  <c r="M17" i="5"/>
  <c r="M30" i="5" s="1"/>
  <c r="L17" i="5"/>
  <c r="K17" i="5"/>
  <c r="J17" i="5"/>
  <c r="I17" i="5"/>
  <c r="G17" i="5"/>
  <c r="K15" i="3"/>
  <c r="J15" i="3"/>
  <c r="I15" i="3"/>
  <c r="H15" i="3"/>
  <c r="H14" i="3" s="1"/>
  <c r="H25" i="3" s="1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F28" i="1"/>
  <c r="I11" i="10" l="1"/>
  <c r="G30" i="5"/>
  <c r="I30" i="5"/>
  <c r="H11" i="10"/>
  <c r="F71" i="6"/>
  <c r="G27" i="6"/>
  <c r="G71" i="6"/>
  <c r="K30" i="5"/>
  <c r="J64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J60" i="1" s="1"/>
  <c r="E23" i="3" s="1"/>
  <c r="F49" i="1"/>
  <c r="I49" i="1"/>
  <c r="I60" i="1" s="1"/>
  <c r="I23" i="3" s="1"/>
  <c r="E49" i="1"/>
  <c r="G28" i="6" l="1"/>
  <c r="G31" i="6"/>
  <c r="G40" i="6" s="1"/>
  <c r="E66" i="6"/>
  <c r="E71" i="6" s="1"/>
  <c r="E107" i="10"/>
  <c r="I25" i="3"/>
  <c r="E62" i="1"/>
  <c r="J77" i="1"/>
  <c r="E25" i="3"/>
  <c r="F62" i="1"/>
  <c r="F28" i="6"/>
  <c r="F31" i="6" s="1"/>
  <c r="I77" i="1"/>
  <c r="G11" i="16"/>
  <c r="G38" i="16" s="1"/>
  <c r="H79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G12" i="10"/>
  <c r="F11" i="16" l="1"/>
  <c r="F38" i="16" s="1"/>
  <c r="I11" i="16"/>
  <c r="I38" i="16" s="1"/>
  <c r="F20" i="10"/>
  <c r="G20" i="10" s="1"/>
  <c r="J33" i="10"/>
  <c r="J20" i="10" l="1"/>
  <c r="J34" i="10"/>
  <c r="J35" i="10"/>
  <c r="G38" i="10"/>
  <c r="J38" i="10" s="1"/>
  <c r="G39" i="10" l="1"/>
  <c r="F31" i="10"/>
  <c r="G31" i="10" s="1"/>
  <c r="J39" i="10" l="1"/>
  <c r="F11" i="10"/>
  <c r="F14" i="14" l="1"/>
  <c r="F99" i="14" s="1"/>
  <c r="G11" i="10"/>
  <c r="J31" i="10"/>
  <c r="J11" i="10" s="1"/>
  <c r="J107" i="10" s="1"/>
  <c r="G16" i="14"/>
  <c r="F13" i="14" l="1"/>
  <c r="G14" i="14"/>
  <c r="G13" i="14" s="1"/>
  <c r="J16" i="14"/>
  <c r="G99" i="14" l="1"/>
  <c r="J14" i="14"/>
  <c r="J99" i="14" l="1"/>
  <c r="J13" i="14"/>
  <c r="I90" i="10"/>
  <c r="I107" i="10" s="1"/>
  <c r="G90" i="10"/>
  <c r="H90" i="10"/>
  <c r="H107" i="10" s="1"/>
  <c r="F90" i="10"/>
  <c r="F107" i="10" s="1"/>
  <c r="J90" i="10" l="1"/>
  <c r="G107" i="10"/>
</calcChain>
</file>

<file path=xl/sharedStrings.xml><?xml version="1.0" encoding="utf-8"?>
<sst xmlns="http://schemas.openxmlformats.org/spreadsheetml/2006/main" count="1121" uniqueCount="732">
  <si>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</si>
  <si>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</si>
  <si>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</si>
  <si>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</si>
  <si>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</si>
  <si>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</si>
  <si>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</si>
  <si>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</si>
  <si>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</si>
  <si>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</si>
  <si>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</si>
  <si>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</si>
  <si>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</si>
  <si>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</si>
  <si>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</si>
  <si>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</si>
  <si>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</si>
  <si>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</si>
  <si>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</si>
  <si>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</si>
  <si>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</si>
  <si>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</si>
  <si>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</si>
  <si>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</si>
  <si>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</si>
  <si>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</si>
  <si>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</si>
  <si>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</si>
  <si>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</si>
  <si>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</si>
  <si>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</si>
  <si>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</si>
  <si>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</si>
  <si>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</si>
  <si>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</si>
  <si>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</si>
  <si>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</si>
  <si>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</si>
  <si>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</si>
  <si>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</si>
  <si>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</si>
  <si>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</si>
  <si>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</si>
  <si>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</si>
  <si>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</si>
  <si>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</si>
  <si>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</si>
  <si>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</si>
  <si>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</si>
  <si>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</si>
  <si>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</si>
  <si>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</si>
  <si>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</si>
  <si>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</si>
  <si>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</si>
  <si>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</si>
  <si>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</si>
  <si>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</si>
  <si>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</si>
  <si>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</si>
  <si>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</si>
  <si>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</si>
  <si>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</si>
  <si>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</si>
  <si>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</si>
  <si>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</si>
  <si>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</si>
  <si>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</si>
  <si>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</si>
  <si>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</si>
  <si>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</si>
  <si>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</si>
  <si>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</si>
  <si>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</si>
  <si>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</si>
  <si>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</si>
  <si>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</si>
  <si>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</si>
  <si>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</si>
  <si>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</si>
  <si>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</si>
  <si>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</si>
  <si>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</si>
  <si>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</si>
  <si>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</si>
  <si>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</si>
  <si>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</si>
  <si>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</si>
  <si>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</si>
  <si>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</si>
  <si>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</si>
  <si>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</si>
  <si>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</si>
  <si>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</si>
  <si>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</si>
  <si>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</si>
  <si>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</si>
  <si>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</si>
  <si>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</si>
  <si>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</si>
  <si>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</si>
  <si>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</si>
  <si>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</si>
  <si>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</si>
  <si>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</si>
  <si>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</si>
  <si>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</si>
  <si>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</si>
  <si>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</si>
  <si>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</si>
  <si>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</si>
  <si>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</si>
  <si>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</si>
  <si>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</si>
  <si>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</si>
  <si>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</si>
  <si>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</si>
  <si>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</si>
  <si>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</si>
  <si>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</si>
  <si>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</si>
  <si>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</si>
  <si>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</si>
  <si>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</si>
  <si>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</si>
  <si>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</si>
  <si>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</si>
  <si>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</si>
  <si>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</si>
  <si>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</si>
  <si>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</si>
  <si>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</si>
  <si>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</si>
  <si>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</si>
  <si>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</si>
  <si>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</si>
  <si>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</si>
  <si>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</si>
  <si>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</si>
  <si>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</si>
  <si>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</si>
  <si>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</si>
  <si>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</si>
  <si>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</si>
  <si>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</si>
  <si>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</si>
  <si>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</si>
  <si>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</si>
  <si>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</si>
  <si>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</si>
  <si>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</si>
  <si>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</si>
  <si>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</si>
  <si>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</si>
  <si>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</si>
  <si>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</si>
  <si>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</si>
  <si>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</si>
  <si>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</si>
  <si>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</si>
  <si>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</si>
  <si>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</si>
  <si>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</si>
  <si>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</si>
  <si>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</si>
  <si>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</si>
  <si>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</si>
  <si>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</si>
  <si>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</si>
  <si>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</si>
  <si>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</si>
  <si>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</si>
  <si>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</si>
  <si>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</si>
  <si>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</si>
  <si>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</si>
  <si>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</si>
  <si>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</si>
  <si>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</si>
  <si>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</si>
  <si>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</si>
  <si>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</si>
  <si>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</si>
  <si>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</si>
  <si>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</si>
  <si>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</si>
  <si>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</si>
  <si>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</si>
  <si>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</si>
  <si>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</si>
  <si>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</si>
  <si>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</si>
  <si>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</si>
  <si>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</si>
  <si>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</si>
  <si>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</si>
  <si>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</si>
  <si>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</si>
  <si>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</si>
  <si>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</si>
  <si>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</si>
  <si>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</si>
  <si>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</si>
  <si>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</si>
  <si>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</si>
  <si>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</si>
  <si>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</si>
  <si>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</si>
  <si>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</si>
  <si>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</si>
  <si>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</si>
  <si>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</si>
  <si>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</si>
  <si>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</si>
  <si>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</si>
  <si>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</si>
  <si>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</si>
  <si>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</si>
  <si>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</si>
  <si>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</si>
  <si>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</si>
  <si>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</si>
  <si>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</si>
  <si>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</si>
  <si>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</si>
  <si>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</si>
  <si>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</si>
  <si>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</si>
  <si>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</si>
  <si>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</si>
  <si>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</si>
  <si>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</si>
  <si>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</si>
  <si>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</si>
  <si>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</si>
  <si>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</si>
  <si>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</si>
  <si>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</si>
  <si>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</si>
  <si>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</si>
  <si>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</si>
  <si>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</si>
  <si>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</si>
  <si>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</si>
  <si>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</si>
  <si>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</si>
  <si>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</si>
  <si>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</si>
  <si>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</si>
  <si>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</si>
  <si>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</si>
  <si>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</si>
  <si>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</si>
  <si>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</si>
  <si>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</si>
  <si>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</si>
  <si>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</si>
  <si>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</si>
  <si>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</si>
  <si>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</si>
  <si>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</si>
  <si>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</si>
  <si>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</si>
  <si>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</si>
  <si>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</si>
  <si>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</si>
  <si>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</si>
  <si>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</si>
  <si>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</si>
  <si>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</si>
  <si>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</si>
  <si>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</si>
  <si>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</si>
  <si>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</si>
  <si>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</si>
  <si>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</si>
  <si>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</si>
  <si>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</si>
  <si>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</si>
  <si>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</si>
  <si>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</si>
  <si>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</si>
  <si>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</si>
  <si>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</si>
  <si>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</si>
  <si>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</si>
  <si>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</si>
  <si>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</si>
  <si>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</si>
  <si>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</si>
  <si>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</si>
  <si>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</si>
  <si>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</si>
  <si>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</si>
  <si>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</si>
  <si>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</si>
  <si>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</si>
  <si>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</si>
  <si>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</si>
  <si>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</si>
  <si>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</si>
  <si>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</si>
  <si>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</si>
  <si>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</si>
  <si>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</si>
  <si>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</si>
  <si>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</si>
  <si>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</si>
  <si>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</si>
  <si>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</si>
  <si>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</si>
  <si>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</si>
  <si>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</si>
  <si>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</si>
  <si>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</si>
  <si>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</si>
  <si>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</si>
  <si>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</si>
  <si>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</si>
  <si>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</si>
  <si>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</si>
  <si>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</si>
  <si>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</si>
  <si>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</si>
  <si>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</si>
  <si>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</si>
  <si>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</si>
  <si>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</si>
  <si>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</si>
  <si>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</si>
  <si>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</si>
  <si>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</si>
  <si>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</si>
  <si>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</si>
  <si>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</si>
  <si>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</si>
  <si>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</si>
  <si>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</si>
  <si>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</si>
  <si>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</si>
  <si>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</si>
  <si>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</si>
  <si>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</si>
  <si>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</si>
  <si>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</si>
  <si>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</si>
  <si>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</si>
  <si>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</si>
  <si>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</si>
  <si>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</si>
  <si>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</si>
  <si>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</si>
  <si>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</si>
  <si>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</si>
  <si>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</si>
  <si>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</si>
  <si>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</si>
  <si>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</si>
  <si>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</si>
  <si>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</si>
  <si>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</si>
  <si>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</si>
  <si>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</si>
  <si>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</si>
  <si>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</si>
  <si>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</si>
  <si>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</si>
  <si>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</si>
  <si>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</si>
  <si>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</si>
  <si>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</si>
  <si>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</si>
  <si>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</si>
  <si>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</si>
  <si>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</si>
  <si>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</si>
  <si>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</si>
  <si>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</si>
  <si>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</si>
  <si>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</si>
  <si>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</si>
  <si>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</si>
  <si>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</si>
  <si>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</si>
  <si>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</si>
  <si>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</si>
  <si>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</si>
  <si>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</si>
  <si>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</si>
  <si>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</si>
  <si>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</si>
  <si>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</si>
  <si>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</si>
  <si>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</si>
  <si>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</si>
  <si>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</si>
  <si>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</si>
  <si>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</si>
  <si>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</si>
  <si>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</si>
  <si>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</si>
  <si>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</si>
  <si>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</si>
  <si>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</si>
  <si>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</si>
  <si>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</si>
  <si>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</si>
  <si>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</si>
  <si>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</si>
  <si>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</si>
  <si>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</si>
  <si>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</si>
  <si>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</si>
  <si>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</si>
  <si>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</si>
  <si>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</si>
  <si>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</si>
  <si>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</si>
  <si>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</si>
  <si>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</si>
  <si>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</si>
  <si>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</si>
  <si>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</si>
  <si>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</si>
  <si>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</si>
  <si>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</si>
  <si>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</si>
  <si>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</si>
  <si>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</si>
  <si>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</si>
  <si>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</si>
  <si>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</si>
  <si>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</si>
  <si>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</si>
  <si>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</si>
  <si>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</si>
  <si>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</si>
  <si>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</si>
  <si>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</si>
  <si>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</si>
  <si>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</si>
  <si>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</si>
  <si>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</si>
  <si>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</si>
  <si>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</si>
  <si>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</si>
  <si>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</si>
  <si>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</si>
  <si>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</si>
  <si>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</si>
  <si>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</si>
  <si>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</si>
  <si>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</si>
  <si>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</si>
  <si>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</si>
  <si>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</si>
  <si>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</si>
  <si>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</si>
  <si>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</si>
  <si>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</si>
  <si>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</si>
  <si>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</si>
  <si>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</si>
  <si>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</si>
  <si>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</si>
  <si>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</si>
  <si>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</si>
  <si>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</si>
  <si>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</si>
  <si>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</si>
  <si>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</si>
  <si>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</si>
  <si>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</si>
  <si>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</si>
  <si>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</si>
  <si>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</si>
  <si>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</si>
  <si>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</si>
  <si>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</si>
  <si>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</si>
  <si>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</si>
  <si>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</si>
  <si>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</si>
  <si>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</si>
  <si>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</si>
  <si>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</si>
  <si>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</si>
  <si>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</si>
  <si>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</si>
  <si>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</si>
  <si>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</si>
  <si>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</si>
  <si>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</si>
  <si>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</si>
  <si>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</si>
  <si>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</si>
  <si>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</si>
  <si>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</si>
  <si>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</si>
  <si>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</si>
  <si>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</si>
  <si>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</si>
  <si>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</si>
  <si>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</si>
  <si>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</si>
  <si>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</si>
  <si>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</si>
  <si>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</si>
  <si>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</si>
  <si>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</si>
  <si>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</si>
  <si>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</si>
  <si>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</si>
  <si>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</si>
  <si>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</si>
  <si>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</si>
  <si>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</si>
  <si>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</si>
  <si>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</si>
  <si>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</si>
  <si>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</si>
  <si>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</si>
  <si>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</si>
  <si>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</si>
  <si>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</si>
  <si>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</si>
  <si>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</si>
  <si>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</si>
  <si>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</si>
  <si>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</si>
  <si>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</si>
  <si>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</si>
  <si>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</si>
  <si>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</si>
  <si>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</si>
  <si>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</si>
  <si>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</si>
  <si>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</si>
  <si>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</si>
  <si>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</si>
  <si>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</si>
  <si>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</si>
  <si>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</si>
  <si>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</si>
  <si>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</si>
  <si>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</si>
  <si>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</si>
  <si>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</si>
  <si>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</si>
  <si>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</si>
  <si>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</si>
  <si>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</si>
  <si>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</si>
  <si>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</si>
  <si>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</si>
  <si>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</si>
  <si>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</si>
  <si>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</si>
  <si>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</si>
  <si>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</si>
  <si>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</si>
  <si>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</si>
  <si>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</si>
  <si>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</si>
  <si>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</si>
  <si>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</si>
  <si>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</si>
  <si>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</si>
  <si>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</si>
  <si>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</si>
  <si>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</si>
  <si>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</si>
  <si>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</si>
  <si>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</si>
  <si>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</si>
  <si>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</si>
  <si>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</si>
  <si>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</si>
  <si>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</si>
  <si>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</si>
  <si>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</si>
  <si>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</si>
  <si>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</si>
  <si>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</si>
  <si>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</si>
  <si>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</si>
  <si>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</si>
  <si>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</si>
  <si>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</si>
  <si>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</si>
  <si>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</si>
  <si>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</si>
  <si>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</si>
  <si>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</si>
  <si>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</si>
  <si>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</si>
  <si>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</si>
  <si>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</si>
  <si>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</si>
  <si>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</si>
  <si>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</si>
  <si>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</si>
  <si>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</si>
  <si>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</si>
  <si>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</si>
  <si>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</si>
  <si>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</si>
  <si>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</si>
  <si>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</si>
  <si>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</si>
  <si>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</si>
  <si>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</si>
  <si>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</si>
  <si>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</si>
  <si>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</si>
  <si>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</si>
  <si>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</si>
  <si>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</si>
  <si>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</si>
  <si>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</si>
  <si>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</si>
  <si>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</si>
  <si>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</si>
  <si>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</si>
  <si>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</si>
  <si>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</si>
  <si>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</si>
  <si>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</si>
  <si>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</si>
  <si>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</si>
  <si>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</si>
  <si>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</si>
  <si>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</si>
  <si>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</si>
  <si>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</si>
  <si>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</si>
  <si>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</si>
  <si>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</si>
  <si>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</si>
  <si>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</si>
  <si>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</si>
  <si>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</si>
  <si>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</si>
  <si>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</si>
  <si>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</si>
  <si>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</si>
  <si>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</si>
  <si>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</si>
  <si>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</si>
  <si>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</si>
  <si>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</si>
  <si>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</si>
  <si>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</si>
  <si>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</si>
  <si>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</si>
  <si>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</si>
  <si>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</si>
  <si>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Penal Guridi y Alcocer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</si>
  <si>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</si>
  <si>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</si>
  <si>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</si>
  <si>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</si>
  <si>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</si>
  <si>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</si>
  <si>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</si>
  <si>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</si>
  <si>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</si>
  <si>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</si>
  <si>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</si>
  <si>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</si>
  <si>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</si>
  <si>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</si>
  <si>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</si>
  <si>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</si>
  <si>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</si>
  <si>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</si>
  <si>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</si>
  <si>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>Juzgado Penal Sánchez Piedras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</si>
  <si>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</si>
  <si>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</si>
  <si>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</si>
  <si>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</si>
  <si>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</si>
  <si>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</si>
  <si>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</si>
  <si>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</si>
  <si>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</si>
  <si>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</si>
  <si>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</si>
  <si>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</si>
  <si>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</si>
  <si>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</si>
  <si>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</si>
  <si>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</si>
  <si>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</si>
  <si>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</si>
  <si>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</si>
  <si>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</si>
  <si>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</si>
  <si>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</si>
  <si>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</si>
  <si>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</si>
  <si>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</si>
  <si>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</si>
  <si>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31 de diciembre de 2020</t>
  </si>
  <si>
    <t>inversión al 31</t>
  </si>
  <si>
    <t>2020 (d)</t>
  </si>
  <si>
    <t>marzo de 2021 (k)</t>
  </si>
  <si>
    <t>inversión al 31 de</t>
  </si>
  <si>
    <t>de marzo }</t>
  </si>
  <si>
    <t>2021 (m = g l)</t>
  </si>
  <si>
    <t xml:space="preserve">31 de marzo </t>
  </si>
  <si>
    <t>2021 (l)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</si>
  <si>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</si>
  <si>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</si>
  <si>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</si>
  <si>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</si>
  <si>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</si>
  <si>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</si>
  <si>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</si>
  <si>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</si>
  <si>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</si>
  <si>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</si>
  <si>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</si>
  <si>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Juzgado Laboral</t>
  </si>
  <si>
    <t>Del 1 de enero al  31 de diciembre de 2021 (b)</t>
  </si>
  <si>
    <t>Del 1 de enero al 31 de diciembre de 2021 (b)</t>
  </si>
  <si>
    <t>Del 1 de enero al 31 de diciembre de 2021  (b)</t>
  </si>
  <si>
    <t xml:space="preserve">Al 31 de diciembre de 2020 y al 31 de diciembre de 2021 </t>
  </si>
  <si>
    <t>31 de diciembre  2021</t>
  </si>
  <si>
    <t>Del 1 de enero  al 31 de diciembre de 2021</t>
  </si>
  <si>
    <t>Del 1 de enero 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</si>
</sst>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8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5"/>
    </xf>
    <xf numFmtId="0" fontId="9" fillId="3" borderId="7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9" fillId="3" borderId="8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 applyBorder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4" fillId="3" borderId="28" xfId="0" applyFont="1" applyFill="1" applyBorder="1" applyAlignment="1">
      <alignment horizontal="left" vertical="center" indent="1"/>
    </xf>
    <xf numFmtId="0" fontId="8" fillId="3" borderId="28" xfId="0" applyFont="1" applyFill="1" applyBorder="1" applyAlignment="1">
      <alignment horizontal="left" vertical="center"/>
    </xf>
    <xf numFmtId="0" fontId="0" fillId="0" borderId="24" xfId="0" applyBorder="1"/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8" fillId="5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justify" vertical="center" wrapText="1"/>
    </xf>
    <xf numFmtId="0" fontId="9" fillId="4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right" vertical="center" wrapText="1"/>
    </xf>
    <xf numFmtId="0" fontId="8" fillId="3" borderId="36" xfId="0" applyFont="1" applyFill="1" applyBorder="1" applyAlignment="1">
      <alignment horizontal="justify" vertical="center" wrapText="1"/>
    </xf>
    <xf numFmtId="0" fontId="9" fillId="3" borderId="16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left" vertical="center"/>
    </xf>
    <xf numFmtId="4" fontId="14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4" fillId="0" borderId="21" xfId="0" applyNumberFormat="1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justify" vertical="center" wrapText="1"/>
    </xf>
    <xf numFmtId="4" fontId="4" fillId="3" borderId="8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9" fillId="3" borderId="8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4" fontId="13" fillId="0" borderId="33" xfId="0" applyNumberFormat="1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 wrapText="1"/>
    </xf>
    <xf numFmtId="4" fontId="13" fillId="0" borderId="23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left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0" fontId="14" fillId="3" borderId="37" xfId="0" applyFont="1" applyFill="1" applyBorder="1" applyAlignment="1">
      <alignment horizontal="justify" vertical="center" wrapText="1"/>
    </xf>
    <xf numFmtId="0" fontId="14" fillId="3" borderId="29" xfId="0" applyFont="1" applyFill="1" applyBorder="1" applyAlignment="1">
      <alignment horizontal="justify" vertical="center" wrapText="1"/>
    </xf>
    <xf numFmtId="4" fontId="14" fillId="0" borderId="24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18" xfId="0" applyNumberFormat="1" applyFont="1" applyFill="1" applyBorder="1" applyAlignment="1">
      <alignment horizontal="right" vertical="center" wrapText="1"/>
    </xf>
    <xf numFmtId="4" fontId="9" fillId="3" borderId="16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4" fillId="0" borderId="21" xfId="0" applyNumberFormat="1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0" xfId="0"/>
    <xf numFmtId="0" fontId="8" fillId="3" borderId="21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justify" vertical="top" wrapText="1"/>
    </xf>
    <xf numFmtId="3" fontId="15" fillId="6" borderId="21" xfId="0" applyNumberFormat="1" applyFont="1" applyFill="1" applyBorder="1" applyAlignment="1">
      <alignment vertical="top" wrapText="1"/>
    </xf>
    <xf numFmtId="0" fontId="9" fillId="3" borderId="6" xfId="0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0" fontId="8" fillId="3" borderId="28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0" fillId="7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0" fontId="21" fillId="7" borderId="22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6" fillId="0" borderId="0" xfId="0" applyNumberFormat="1" applyFont="1"/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4" fontId="4" fillId="3" borderId="25" xfId="0" applyNumberFormat="1" applyFont="1" applyFill="1" applyBorder="1" applyAlignment="1">
      <alignment horizontal="right" vertical="center"/>
    </xf>
    <xf numFmtId="4" fontId="4" fillId="3" borderId="34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3" fontId="22" fillId="6" borderId="28" xfId="0" applyNumberFormat="1" applyFont="1" applyFill="1" applyBorder="1" applyAlignment="1">
      <alignment vertical="top" wrapText="1"/>
    </xf>
    <xf numFmtId="0" fontId="0" fillId="0" borderId="0" xfId="0" applyBorder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15" fillId="3" borderId="5" xfId="0" applyNumberFormat="1" applyFont="1" applyFill="1" applyBorder="1" applyAlignment="1">
      <alignment horizontal="right" vertical="center" wrapText="1"/>
    </xf>
    <xf numFmtId="4" fontId="8" fillId="3" borderId="28" xfId="0" applyNumberFormat="1" applyFont="1" applyFill="1" applyBorder="1" applyAlignment="1">
      <alignment horizontal="right" vertical="center"/>
    </xf>
    <xf numFmtId="4" fontId="8" fillId="3" borderId="21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3" fontId="15" fillId="6" borderId="21" xfId="0" applyNumberFormat="1" applyFont="1" applyFill="1" applyBorder="1" applyAlignment="1">
      <alignment horizontal="right" vertical="top" wrapText="1"/>
    </xf>
    <xf numFmtId="3" fontId="22" fillId="6" borderId="21" xfId="0" applyNumberFormat="1" applyFont="1" applyFill="1" applyBorder="1" applyAlignment="1">
      <alignment vertical="top" wrapText="1"/>
    </xf>
    <xf numFmtId="3" fontId="22" fillId="6" borderId="21" xfId="0" applyNumberFormat="1" applyFont="1" applyFill="1" applyBorder="1" applyAlignment="1">
      <alignment horizontal="right" vertical="top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justify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17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 wrapText="1"/>
    </xf>
    <xf numFmtId="0" fontId="20" fillId="7" borderId="22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20" fillId="7" borderId="2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20" fillId="7" borderId="38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9"/>
  <sheetViews>
    <sheetView zoomScale="130" zoomScaleNormal="130" workbookViewId="0">
      <selection activeCell="I77" sqref="I77"/>
    </sheetView>
  </sheetViews>
  <sheetFormatPr baseColWidth="10" defaultRowHeight="15" x14ac:dyDescent="0.25"/>
  <cols>
    <col min="2" max="2" width="14.28515625" hidden="1" customWidth="1"/>
    <col min="3" max="3" width="0" hidden="1" customWidth="1"/>
    <col min="4" max="4" width="50" customWidth="1"/>
    <col min="5" max="5" width="11.85546875" customWidth="1"/>
    <col min="6" max="6" width="12.85546875" customWidth="1"/>
    <col min="7" max="7" width="3.85546875" customWidth="1"/>
    <col min="8" max="8" width="45.28515625" customWidth="1"/>
    <col min="9" max="9" width="14.28515625" customWidth="1"/>
    <col min="10" max="10" width="12.5703125" customWidth="1"/>
    <col min="13" max="13" width="12.5703125" bestFit="1" customWidth="1"/>
  </cols>
  <sheetData>
    <row r="1" spans="2:13" x14ac:dyDescent="0.25">
      <c r="D1" s="247"/>
      <c r="E1" s="247"/>
      <c r="F1" s="247"/>
      <c r="G1" s="247"/>
      <c r="H1" s="247"/>
      <c r="I1" s="247"/>
      <c r="J1" s="247"/>
    </row>
    <row r="2" spans="2:13" ht="3.75" customHeight="1" x14ac:dyDescent="0.25">
      <c r="D2" s="2"/>
    </row>
    <row r="3" spans="2:13" x14ac:dyDescent="0.25">
      <c r="D3" s="248" t="s">
        <v>644</v>
      </c>
      <c r="E3" s="248"/>
      <c r="F3" s="248"/>
      <c r="G3" s="248"/>
      <c r="H3" s="248"/>
      <c r="I3" s="248"/>
      <c r="J3" s="248"/>
      <c r="K3" t="s">
        <v>647</v>
      </c>
    </row>
    <row r="4" spans="2:13" ht="12.75" customHeight="1" x14ac:dyDescent="0.25">
      <c r="D4" s="248" t="s">
        <v>0</v>
      </c>
      <c r="E4" s="248"/>
      <c r="F4" s="248"/>
      <c r="G4" s="248"/>
      <c r="H4" s="248"/>
      <c r="I4" s="248"/>
      <c r="J4" s="248"/>
    </row>
    <row r="5" spans="2:13" x14ac:dyDescent="0.25">
      <c r="D5" s="248" t="s">
        <v>728</v>
      </c>
      <c r="E5" s="248"/>
      <c r="F5" s="248"/>
      <c r="G5" s="248"/>
      <c r="H5" s="248"/>
      <c r="I5" s="248"/>
      <c r="J5" s="248"/>
    </row>
    <row r="6" spans="2:13" ht="11.25" customHeight="1" x14ac:dyDescent="0.25">
      <c r="D6" s="249" t="s">
        <v>1</v>
      </c>
      <c r="E6" s="249"/>
      <c r="F6" s="249"/>
      <c r="G6" s="249"/>
      <c r="H6" s="249"/>
      <c r="I6" s="249"/>
      <c r="J6" s="249"/>
    </row>
    <row r="7" spans="2:13" ht="15" customHeight="1" x14ac:dyDescent="0.25">
      <c r="D7" s="251" t="s">
        <v>2</v>
      </c>
      <c r="E7" s="250" t="s">
        <v>729</v>
      </c>
      <c r="F7" s="250" t="s">
        <v>704</v>
      </c>
      <c r="G7" s="252"/>
      <c r="H7" s="251" t="s">
        <v>2</v>
      </c>
      <c r="I7" s="250" t="s">
        <v>729</v>
      </c>
      <c r="J7" s="250" t="s">
        <v>704</v>
      </c>
    </row>
    <row r="8" spans="2:13" ht="13.5" customHeight="1" x14ac:dyDescent="0.25">
      <c r="D8" s="251"/>
      <c r="E8" s="250"/>
      <c r="F8" s="250"/>
      <c r="G8" s="252"/>
      <c r="H8" s="251"/>
      <c r="I8" s="250"/>
      <c r="J8" s="250"/>
    </row>
    <row r="9" spans="2:13" ht="6" customHeight="1" x14ac:dyDescent="0.25">
      <c r="D9" s="251"/>
      <c r="E9" s="250"/>
      <c r="F9" s="250"/>
      <c r="G9" s="252"/>
      <c r="H9" s="251"/>
      <c r="I9" s="250"/>
      <c r="J9" s="250"/>
    </row>
    <row r="10" spans="2:13" ht="11.25" customHeight="1" x14ac:dyDescent="0.25">
      <c r="D10" s="108" t="s">
        <v>3</v>
      </c>
      <c r="E10" s="152"/>
      <c r="F10" s="153"/>
      <c r="G10" s="151"/>
      <c r="H10" s="157" t="s">
        <v>4</v>
      </c>
      <c r="I10" s="152"/>
      <c r="J10" s="153"/>
    </row>
    <row r="11" spans="2:13" ht="12.75" customHeight="1" x14ac:dyDescent="0.25">
      <c r="D11" s="108" t="s">
        <v>5</v>
      </c>
      <c r="E11" s="152"/>
      <c r="F11" s="153"/>
      <c r="G11" s="151"/>
      <c r="H11" s="157" t="s">
        <v>6</v>
      </c>
      <c r="I11" s="152"/>
      <c r="J11" s="153"/>
    </row>
    <row r="12" spans="2:13" ht="24.75" customHeight="1" x14ac:dyDescent="0.25">
      <c r="D12" s="109" t="s">
        <v>7</v>
      </c>
      <c r="E12" s="155">
        <f>E13+E14+E15+E16+E17+E18+E19</f>
        <v>98019547.299999997</v>
      </c>
      <c r="F12" s="155">
        <f>F13+F14+F15+F16+F17+F18+F19</f>
        <v>91809019.400000006</v>
      </c>
      <c r="G12" s="151"/>
      <c r="H12" s="158" t="s">
        <v>8</v>
      </c>
      <c r="I12" s="155">
        <f>SUM(I13:I21)</f>
        <v>27290586.07</v>
      </c>
      <c r="J12" s="155">
        <f>SUM(J13:J21)</f>
        <v>47530777.289999999</v>
      </c>
      <c r="K12" t="s">
        <v>647</v>
      </c>
      <c r="L12" s="120" t="s">
        <v>647</v>
      </c>
      <c r="M12" s="120"/>
    </row>
    <row r="13" spans="2:13" ht="13.5" customHeight="1" x14ac:dyDescent="0.25">
      <c r="D13" s="109" t="s">
        <v>9</v>
      </c>
      <c r="E13" s="154">
        <v>0</v>
      </c>
      <c r="F13" s="154">
        <v>3000</v>
      </c>
      <c r="G13" s="151"/>
      <c r="H13" s="159" t="s">
        <v>10</v>
      </c>
      <c r="I13" s="161">
        <v>154248.34</v>
      </c>
      <c r="J13" s="161">
        <v>248011.71</v>
      </c>
    </row>
    <row r="14" spans="2:13" x14ac:dyDescent="0.25">
      <c r="B14" s="120"/>
      <c r="D14" s="109" t="s">
        <v>11</v>
      </c>
      <c r="E14" s="154">
        <v>22002022.300000001</v>
      </c>
      <c r="F14" s="154">
        <v>12212657.310000001</v>
      </c>
      <c r="G14" s="151"/>
      <c r="H14" s="159" t="s">
        <v>12</v>
      </c>
      <c r="I14" s="161">
        <v>1028481.52</v>
      </c>
      <c r="J14" s="161">
        <v>227940.4</v>
      </c>
    </row>
    <row r="15" spans="2:13" ht="12.75" customHeight="1" x14ac:dyDescent="0.25">
      <c r="D15" s="109" t="s">
        <v>13</v>
      </c>
      <c r="E15" s="154">
        <v>0</v>
      </c>
      <c r="F15" s="154">
        <v>0</v>
      </c>
      <c r="G15" s="151"/>
      <c r="H15" s="158" t="s">
        <v>14</v>
      </c>
      <c r="I15" s="161">
        <v>3065811.48</v>
      </c>
      <c r="J15" s="161">
        <v>28005035.66</v>
      </c>
    </row>
    <row r="16" spans="2:13" ht="13.5" customHeight="1" x14ac:dyDescent="0.25">
      <c r="D16" s="109" t="s">
        <v>15</v>
      </c>
      <c r="E16" s="154">
        <v>75992525</v>
      </c>
      <c r="F16" s="154">
        <v>79568362.090000004</v>
      </c>
      <c r="G16" s="151"/>
      <c r="H16" s="158" t="s">
        <v>16</v>
      </c>
      <c r="I16" s="161">
        <v>0</v>
      </c>
      <c r="J16" s="161">
        <v>0</v>
      </c>
    </row>
    <row r="17" spans="2:12" ht="16.5" customHeight="1" x14ac:dyDescent="0.25">
      <c r="D17" s="109" t="s">
        <v>17</v>
      </c>
      <c r="E17" s="154">
        <v>0</v>
      </c>
      <c r="F17" s="154">
        <v>0</v>
      </c>
      <c r="G17" s="151"/>
      <c r="H17" s="158" t="s">
        <v>18</v>
      </c>
      <c r="I17" s="161">
        <v>0</v>
      </c>
      <c r="J17" s="161">
        <v>0</v>
      </c>
    </row>
    <row r="18" spans="2:12" ht="23.25" customHeight="1" x14ac:dyDescent="0.25">
      <c r="D18" s="109" t="s">
        <v>19</v>
      </c>
      <c r="E18" s="154">
        <v>25000</v>
      </c>
      <c r="F18" s="154">
        <v>25000</v>
      </c>
      <c r="G18" s="151"/>
      <c r="H18" s="158" t="s">
        <v>20</v>
      </c>
      <c r="I18" s="161">
        <v>0</v>
      </c>
      <c r="J18" s="161">
        <v>0</v>
      </c>
    </row>
    <row r="19" spans="2:12" ht="16.5" customHeight="1" x14ac:dyDescent="0.25">
      <c r="D19" s="109" t="s">
        <v>21</v>
      </c>
      <c r="E19" s="154">
        <v>0</v>
      </c>
      <c r="F19" s="154">
        <v>0</v>
      </c>
      <c r="G19" s="151"/>
      <c r="H19" s="158" t="s">
        <v>22</v>
      </c>
      <c r="I19" s="161">
        <v>23042044.73</v>
      </c>
      <c r="J19" s="161">
        <v>19049789.52</v>
      </c>
    </row>
    <row r="20" spans="2:12" ht="21" customHeight="1" x14ac:dyDescent="0.25">
      <c r="D20" s="109" t="s">
        <v>23</v>
      </c>
      <c r="E20" s="156">
        <f>SUM(E21:E27)</f>
        <v>909523.26</v>
      </c>
      <c r="F20" s="156">
        <f>SUM(F21:F27)</f>
        <v>597569.25000000012</v>
      </c>
      <c r="G20" s="151"/>
      <c r="H20" s="158" t="s">
        <v>24</v>
      </c>
      <c r="I20" s="161">
        <v>0</v>
      </c>
      <c r="J20" s="162">
        <v>0</v>
      </c>
    </row>
    <row r="21" spans="2:12" x14ac:dyDescent="0.25">
      <c r="D21" s="109" t="s">
        <v>25</v>
      </c>
      <c r="E21" s="154">
        <v>0</v>
      </c>
      <c r="F21" s="155">
        <v>0</v>
      </c>
      <c r="G21" s="151"/>
      <c r="H21" s="158" t="s">
        <v>26</v>
      </c>
      <c r="I21" s="161">
        <v>0</v>
      </c>
      <c r="J21" s="161">
        <v>0</v>
      </c>
    </row>
    <row r="22" spans="2:12" ht="15" customHeight="1" x14ac:dyDescent="0.25">
      <c r="D22" s="109" t="s">
        <v>27</v>
      </c>
      <c r="E22" s="154">
        <v>0.79</v>
      </c>
      <c r="F22" s="155">
        <v>666.78</v>
      </c>
      <c r="G22" s="151"/>
      <c r="H22" s="158" t="s">
        <v>28</v>
      </c>
      <c r="I22" s="161">
        <f>+I23+I24+I25</f>
        <v>9087.59</v>
      </c>
      <c r="J22" s="161">
        <f>+J23+J24+J25</f>
        <v>32042.47</v>
      </c>
    </row>
    <row r="23" spans="2:12" ht="14.25" customHeight="1" x14ac:dyDescent="0.25">
      <c r="D23" s="109" t="s">
        <v>29</v>
      </c>
      <c r="E23" s="154">
        <v>19026.54</v>
      </c>
      <c r="F23" s="154">
        <v>510646.56</v>
      </c>
      <c r="G23" s="151"/>
      <c r="H23" s="158" t="s">
        <v>30</v>
      </c>
      <c r="I23" s="161">
        <v>0</v>
      </c>
      <c r="J23" s="161">
        <v>0</v>
      </c>
    </row>
    <row r="24" spans="2:12" ht="23.25" customHeight="1" x14ac:dyDescent="0.25">
      <c r="D24" s="109" t="s">
        <v>31</v>
      </c>
      <c r="E24" s="154">
        <v>0</v>
      </c>
      <c r="F24" s="155">
        <v>0</v>
      </c>
      <c r="G24" s="151"/>
      <c r="H24" s="158" t="s">
        <v>32</v>
      </c>
      <c r="I24" s="161">
        <v>0</v>
      </c>
      <c r="J24" s="161">
        <v>0</v>
      </c>
    </row>
    <row r="25" spans="2:12" ht="14.25" customHeight="1" x14ac:dyDescent="0.25">
      <c r="D25" s="109" t="s">
        <v>33</v>
      </c>
      <c r="E25" s="154">
        <v>0</v>
      </c>
      <c r="F25" s="155">
        <v>46212.5</v>
      </c>
      <c r="G25" s="151"/>
      <c r="H25" s="158" t="s">
        <v>34</v>
      </c>
      <c r="I25" s="161">
        <v>9087.59</v>
      </c>
      <c r="J25" s="161">
        <v>32042.47</v>
      </c>
    </row>
    <row r="26" spans="2:12" ht="22.5" x14ac:dyDescent="0.25">
      <c r="B26" s="120"/>
      <c r="D26" s="109" t="s">
        <v>35</v>
      </c>
      <c r="E26" s="154">
        <v>0</v>
      </c>
      <c r="F26" s="154">
        <v>5064.8999999999996</v>
      </c>
      <c r="G26" s="151"/>
      <c r="H26" s="158" t="s">
        <v>36</v>
      </c>
      <c r="I26" s="161">
        <f>SUM(I27:I28)</f>
        <v>0</v>
      </c>
      <c r="J26" s="155">
        <f>SUM(J27:J28)</f>
        <v>0</v>
      </c>
    </row>
    <row r="27" spans="2:12" ht="16.5" customHeight="1" x14ac:dyDescent="0.25">
      <c r="D27" s="109" t="s">
        <v>37</v>
      </c>
      <c r="E27" s="154">
        <v>890495.93</v>
      </c>
      <c r="F27" s="155">
        <v>34978.51</v>
      </c>
      <c r="G27" s="151"/>
      <c r="H27" s="158" t="s">
        <v>38</v>
      </c>
      <c r="I27" s="161">
        <v>0</v>
      </c>
      <c r="J27" s="155">
        <v>0</v>
      </c>
    </row>
    <row r="28" spans="2:12" ht="16.5" customHeight="1" x14ac:dyDescent="0.25">
      <c r="B28" s="120"/>
      <c r="D28" s="109" t="s">
        <v>39</v>
      </c>
      <c r="E28" s="154">
        <f>SUM(E29:E33)</f>
        <v>441.43</v>
      </c>
      <c r="F28" s="155">
        <f>SUM(F29:F33)</f>
        <v>6664220.4299999997</v>
      </c>
      <c r="G28" s="151"/>
      <c r="H28" s="158" t="s">
        <v>40</v>
      </c>
      <c r="I28" s="161">
        <v>0</v>
      </c>
      <c r="J28" s="155">
        <v>0</v>
      </c>
    </row>
    <row r="29" spans="2:12" ht="21" customHeight="1" x14ac:dyDescent="0.25">
      <c r="D29" s="109" t="s">
        <v>41</v>
      </c>
      <c r="E29" s="154">
        <v>441.43</v>
      </c>
      <c r="F29" s="155">
        <v>441.43</v>
      </c>
      <c r="G29" s="151"/>
      <c r="H29" s="158" t="s">
        <v>42</v>
      </c>
      <c r="I29" s="161">
        <v>0</v>
      </c>
      <c r="J29" s="155">
        <v>0</v>
      </c>
    </row>
    <row r="30" spans="2:12" ht="25.5" customHeight="1" x14ac:dyDescent="0.25">
      <c r="D30" s="109" t="s">
        <v>43</v>
      </c>
      <c r="E30" s="154">
        <v>0</v>
      </c>
      <c r="F30" s="155">
        <v>0</v>
      </c>
      <c r="G30" s="151"/>
      <c r="H30" s="158" t="s">
        <v>44</v>
      </c>
      <c r="I30" s="161">
        <f>SUM(I31:I33)</f>
        <v>0</v>
      </c>
      <c r="J30" s="155">
        <f>SUM(J31:J33)</f>
        <v>0</v>
      </c>
      <c r="L30" s="120" t="s">
        <v>647</v>
      </c>
    </row>
    <row r="31" spans="2:12" ht="22.5" x14ac:dyDescent="0.25">
      <c r="B31" s="120"/>
      <c r="D31" s="109" t="s">
        <v>45</v>
      </c>
      <c r="E31" s="154">
        <v>0</v>
      </c>
      <c r="F31" s="155">
        <v>0</v>
      </c>
      <c r="G31" s="151"/>
      <c r="H31" s="158" t="s">
        <v>46</v>
      </c>
      <c r="I31" s="161">
        <v>0</v>
      </c>
      <c r="J31" s="155">
        <v>0</v>
      </c>
    </row>
    <row r="32" spans="2:12" ht="16.5" customHeight="1" x14ac:dyDescent="0.25">
      <c r="D32" s="109" t="s">
        <v>47</v>
      </c>
      <c r="E32" s="154">
        <v>0</v>
      </c>
      <c r="F32" s="155">
        <v>6663779</v>
      </c>
      <c r="G32" s="151"/>
      <c r="H32" s="158" t="s">
        <v>48</v>
      </c>
      <c r="I32" s="161">
        <v>0</v>
      </c>
      <c r="J32" s="155">
        <v>0</v>
      </c>
    </row>
    <row r="33" spans="4:10" ht="13.5" customHeight="1" x14ac:dyDescent="0.25">
      <c r="D33" s="109" t="s">
        <v>49</v>
      </c>
      <c r="E33" s="154">
        <v>0</v>
      </c>
      <c r="F33" s="154">
        <v>0</v>
      </c>
      <c r="G33" s="151"/>
      <c r="H33" s="158" t="s">
        <v>50</v>
      </c>
      <c r="I33" s="161">
        <v>0</v>
      </c>
      <c r="J33" s="155">
        <v>0</v>
      </c>
    </row>
    <row r="34" spans="4:10" ht="27.75" customHeight="1" x14ac:dyDescent="0.25">
      <c r="D34" s="109" t="s">
        <v>51</v>
      </c>
      <c r="E34" s="154">
        <f>SUM(E35:E39)</f>
        <v>0</v>
      </c>
      <c r="F34" s="154">
        <f>SUM(F35:F39)</f>
        <v>0</v>
      </c>
      <c r="G34" s="151"/>
      <c r="H34" s="158" t="s">
        <v>52</v>
      </c>
      <c r="I34" s="161">
        <f>SUM(I35:I40)</f>
        <v>57944755.390000001</v>
      </c>
      <c r="J34" s="155">
        <f>SUM(J35:J40)</f>
        <v>53796905.719999999</v>
      </c>
    </row>
    <row r="35" spans="4:10" x14ac:dyDescent="0.25">
      <c r="D35" s="109" t="s">
        <v>53</v>
      </c>
      <c r="E35" s="154">
        <v>0</v>
      </c>
      <c r="F35" s="155">
        <v>0</v>
      </c>
      <c r="G35" s="151"/>
      <c r="H35" s="158" t="s">
        <v>54</v>
      </c>
      <c r="I35" s="161">
        <v>57944755.390000001</v>
      </c>
      <c r="J35" s="161">
        <v>53796905.719999999</v>
      </c>
    </row>
    <row r="36" spans="4:10" ht="18.75" customHeight="1" x14ac:dyDescent="0.25">
      <c r="D36" s="109" t="s">
        <v>55</v>
      </c>
      <c r="E36" s="154">
        <v>0</v>
      </c>
      <c r="F36" s="155">
        <v>0</v>
      </c>
      <c r="G36" s="151"/>
      <c r="H36" s="158" t="s">
        <v>56</v>
      </c>
      <c r="I36" s="161">
        <v>0</v>
      </c>
      <c r="J36" s="155">
        <v>0</v>
      </c>
    </row>
    <row r="37" spans="4:10" ht="15" customHeight="1" x14ac:dyDescent="0.25">
      <c r="D37" s="109" t="s">
        <v>57</v>
      </c>
      <c r="E37" s="154">
        <v>0</v>
      </c>
      <c r="F37" s="155">
        <v>0</v>
      </c>
      <c r="G37" s="151"/>
      <c r="H37" s="158" t="s">
        <v>58</v>
      </c>
      <c r="I37" s="161">
        <v>0</v>
      </c>
      <c r="J37" s="155">
        <v>0</v>
      </c>
    </row>
    <row r="38" spans="4:10" ht="26.25" customHeight="1" x14ac:dyDescent="0.25">
      <c r="D38" s="109" t="s">
        <v>59</v>
      </c>
      <c r="E38" s="154">
        <v>0</v>
      </c>
      <c r="F38" s="155">
        <v>0</v>
      </c>
      <c r="G38" s="151"/>
      <c r="H38" s="158" t="s">
        <v>60</v>
      </c>
      <c r="I38" s="161">
        <v>0</v>
      </c>
      <c r="J38" s="155">
        <v>0</v>
      </c>
    </row>
    <row r="39" spans="4:10" ht="26.25" customHeight="1" x14ac:dyDescent="0.25">
      <c r="D39" s="109" t="s">
        <v>61</v>
      </c>
      <c r="E39" s="154">
        <v>0</v>
      </c>
      <c r="F39" s="155">
        <v>0</v>
      </c>
      <c r="G39" s="151"/>
      <c r="H39" s="158" t="s">
        <v>62</v>
      </c>
      <c r="I39" s="161">
        <v>0</v>
      </c>
      <c r="J39" s="155">
        <v>0</v>
      </c>
    </row>
    <row r="40" spans="4:10" ht="12" customHeight="1" x14ac:dyDescent="0.25">
      <c r="D40" s="109" t="s">
        <v>63</v>
      </c>
      <c r="E40" s="154">
        <v>0</v>
      </c>
      <c r="F40" s="155">
        <v>0</v>
      </c>
      <c r="G40" s="151"/>
      <c r="H40" s="158" t="s">
        <v>64</v>
      </c>
      <c r="I40" s="161">
        <v>0</v>
      </c>
      <c r="J40" s="155">
        <v>0</v>
      </c>
    </row>
    <row r="41" spans="4:10" ht="16.5" customHeight="1" x14ac:dyDescent="0.25">
      <c r="D41" s="109" t="s">
        <v>65</v>
      </c>
      <c r="E41" s="154">
        <f>+E42+E43</f>
        <v>0</v>
      </c>
      <c r="F41" s="156">
        <f>+F42+F43</f>
        <v>0</v>
      </c>
      <c r="G41" s="151"/>
      <c r="H41" s="158" t="s">
        <v>66</v>
      </c>
      <c r="I41" s="161">
        <f>+I42+I43+I44</f>
        <v>0</v>
      </c>
      <c r="J41" s="155">
        <f>+J42+J43+J44</f>
        <v>0</v>
      </c>
    </row>
    <row r="42" spans="4:10" ht="24.75" customHeight="1" x14ac:dyDescent="0.25">
      <c r="D42" s="109" t="s">
        <v>67</v>
      </c>
      <c r="E42" s="154">
        <v>0</v>
      </c>
      <c r="F42" s="155">
        <v>0</v>
      </c>
      <c r="G42" s="151"/>
      <c r="H42" s="158" t="s">
        <v>68</v>
      </c>
      <c r="I42" s="161">
        <v>0</v>
      </c>
      <c r="J42" s="155">
        <v>0</v>
      </c>
    </row>
    <row r="43" spans="4:10" x14ac:dyDescent="0.25">
      <c r="D43" s="109" t="s">
        <v>69</v>
      </c>
      <c r="E43" s="154">
        <v>0</v>
      </c>
      <c r="F43" s="155">
        <v>0</v>
      </c>
      <c r="G43" s="151"/>
      <c r="H43" s="158" t="s">
        <v>70</v>
      </c>
      <c r="I43" s="161">
        <v>0</v>
      </c>
      <c r="J43" s="155">
        <v>0</v>
      </c>
    </row>
    <row r="44" spans="4:10" x14ac:dyDescent="0.25">
      <c r="D44" s="109" t="s">
        <v>71</v>
      </c>
      <c r="E44" s="154">
        <f>+E45+E46+E47+E48</f>
        <v>0</v>
      </c>
      <c r="F44" s="155">
        <f>+F45+F46+F47+F48</f>
        <v>0</v>
      </c>
      <c r="G44" s="151"/>
      <c r="H44" s="158" t="s">
        <v>72</v>
      </c>
      <c r="I44" s="161">
        <v>0</v>
      </c>
      <c r="J44" s="155">
        <v>0</v>
      </c>
    </row>
    <row r="45" spans="4:10" ht="16.5" customHeight="1" x14ac:dyDescent="0.25">
      <c r="D45" s="109" t="s">
        <v>73</v>
      </c>
      <c r="E45" s="154">
        <v>0</v>
      </c>
      <c r="F45" s="155">
        <v>0</v>
      </c>
      <c r="G45" s="151"/>
      <c r="H45" s="158" t="s">
        <v>74</v>
      </c>
      <c r="I45" s="161">
        <v>0</v>
      </c>
      <c r="J45" s="155">
        <f>+J46+J47+J48</f>
        <v>0</v>
      </c>
    </row>
    <row r="46" spans="4:10" ht="16.5" customHeight="1" x14ac:dyDescent="0.25">
      <c r="D46" s="109" t="s">
        <v>75</v>
      </c>
      <c r="E46" s="154">
        <v>0</v>
      </c>
      <c r="F46" s="155">
        <v>0</v>
      </c>
      <c r="G46" s="151"/>
      <c r="H46" s="158" t="s">
        <v>76</v>
      </c>
      <c r="I46" s="161">
        <v>0</v>
      </c>
      <c r="J46" s="155">
        <v>0</v>
      </c>
    </row>
    <row r="47" spans="4:10" ht="26.25" customHeight="1" x14ac:dyDescent="0.25">
      <c r="D47" s="109" t="s">
        <v>77</v>
      </c>
      <c r="E47" s="154">
        <v>0</v>
      </c>
      <c r="F47" s="155">
        <v>0</v>
      </c>
      <c r="G47" s="151"/>
      <c r="H47" s="158" t="s">
        <v>78</v>
      </c>
      <c r="I47" s="161">
        <v>0</v>
      </c>
      <c r="J47" s="155">
        <v>0</v>
      </c>
    </row>
    <row r="48" spans="4:10" x14ac:dyDescent="0.25">
      <c r="D48" s="109" t="s">
        <v>79</v>
      </c>
      <c r="E48" s="154">
        <v>0</v>
      </c>
      <c r="F48" s="155">
        <v>0</v>
      </c>
      <c r="G48" s="151"/>
      <c r="H48" s="158" t="s">
        <v>80</v>
      </c>
      <c r="I48" s="161">
        <v>0</v>
      </c>
      <c r="J48" s="155">
        <v>0</v>
      </c>
    </row>
    <row r="49" spans="2:10" ht="27" customHeight="1" x14ac:dyDescent="0.25">
      <c r="D49" s="108" t="s">
        <v>81</v>
      </c>
      <c r="E49" s="154">
        <f>+E44+E41+E34+E28+E20+E12</f>
        <v>98929511.989999995</v>
      </c>
      <c r="F49" s="119">
        <f>+F44+F41+F34+F28+F20+F12</f>
        <v>99070809.080000013</v>
      </c>
      <c r="G49" s="151"/>
      <c r="H49" s="157" t="s">
        <v>82</v>
      </c>
      <c r="I49" s="161">
        <f>+I45+I41+I34+I30+I26+I22+I12</f>
        <v>85244429.050000012</v>
      </c>
      <c r="J49" s="155">
        <f>+J45+J41+J34+J30+J26+J22+J12</f>
        <v>101359725.47999999</v>
      </c>
    </row>
    <row r="50" spans="2:10" ht="5.25" customHeight="1" x14ac:dyDescent="0.25">
      <c r="D50" s="109"/>
      <c r="E50" s="119"/>
      <c r="F50" s="119"/>
      <c r="G50" s="119"/>
      <c r="H50" s="158"/>
      <c r="I50" s="163"/>
      <c r="J50" s="164"/>
    </row>
    <row r="51" spans="2:10" x14ac:dyDescent="0.25">
      <c r="B51" s="120"/>
      <c r="D51" s="167" t="s">
        <v>83</v>
      </c>
      <c r="E51" s="154"/>
      <c r="F51" s="156"/>
      <c r="G51" s="42"/>
      <c r="H51" s="166" t="s">
        <v>84</v>
      </c>
      <c r="I51" s="112"/>
      <c r="J51" s="112"/>
    </row>
    <row r="52" spans="2:10" x14ac:dyDescent="0.25">
      <c r="D52" s="109" t="s">
        <v>85</v>
      </c>
      <c r="E52" s="119">
        <v>0</v>
      </c>
      <c r="F52" s="119">
        <v>0</v>
      </c>
      <c r="G52" s="42"/>
      <c r="H52" s="158" t="s">
        <v>86</v>
      </c>
      <c r="I52" s="121">
        <v>0</v>
      </c>
      <c r="J52" s="121">
        <v>0</v>
      </c>
    </row>
    <row r="53" spans="2:10" ht="11.25" customHeight="1" x14ac:dyDescent="0.25">
      <c r="D53" s="109" t="s">
        <v>87</v>
      </c>
      <c r="E53" s="119">
        <v>0</v>
      </c>
      <c r="F53" s="119">
        <v>0</v>
      </c>
      <c r="G53" s="42"/>
      <c r="H53" s="158" t="s">
        <v>88</v>
      </c>
      <c r="I53" s="121">
        <v>0</v>
      </c>
      <c r="J53" s="121">
        <v>0</v>
      </c>
    </row>
    <row r="54" spans="2:10" ht="17.25" customHeight="1" x14ac:dyDescent="0.25">
      <c r="D54" s="109" t="s">
        <v>89</v>
      </c>
      <c r="E54" s="121">
        <v>62932610.850000001</v>
      </c>
      <c r="F54" s="121">
        <v>55878490.520000003</v>
      </c>
      <c r="G54" s="42"/>
      <c r="H54" s="158" t="s">
        <v>90</v>
      </c>
      <c r="I54" s="121">
        <v>0</v>
      </c>
      <c r="J54" s="121">
        <v>0</v>
      </c>
    </row>
    <row r="55" spans="2:10" ht="12" customHeight="1" x14ac:dyDescent="0.25">
      <c r="D55" s="109" t="s">
        <v>91</v>
      </c>
      <c r="E55" s="121">
        <v>62076905.710000001</v>
      </c>
      <c r="F55" s="121">
        <v>37271567.469999999</v>
      </c>
      <c r="G55" s="42"/>
      <c r="H55" s="158" t="s">
        <v>92</v>
      </c>
      <c r="I55" s="121">
        <v>0</v>
      </c>
      <c r="J55" s="121">
        <v>0</v>
      </c>
    </row>
    <row r="56" spans="2:10" ht="22.5" x14ac:dyDescent="0.25">
      <c r="D56" s="109" t="s">
        <v>93</v>
      </c>
      <c r="E56" s="121">
        <v>1262871.51</v>
      </c>
      <c r="F56" s="121">
        <v>1256537.9099999999</v>
      </c>
      <c r="G56" s="42"/>
      <c r="H56" s="158" t="s">
        <v>94</v>
      </c>
      <c r="I56" s="121">
        <v>0</v>
      </c>
      <c r="J56" s="121">
        <v>0</v>
      </c>
    </row>
    <row r="57" spans="2:10" ht="17.25" customHeight="1" x14ac:dyDescent="0.25">
      <c r="D57" s="109" t="s">
        <v>95</v>
      </c>
      <c r="E57" s="121">
        <v>0</v>
      </c>
      <c r="F57" s="121">
        <v>0</v>
      </c>
      <c r="G57" s="42"/>
      <c r="H57" s="158" t="s">
        <v>96</v>
      </c>
      <c r="I57" s="121">
        <v>0</v>
      </c>
      <c r="J57" s="121">
        <v>0</v>
      </c>
    </row>
    <row r="58" spans="2:10" ht="13.5" customHeight="1" x14ac:dyDescent="0.25">
      <c r="D58" s="109" t="s">
        <v>97</v>
      </c>
      <c r="E58" s="121">
        <v>0</v>
      </c>
      <c r="F58" s="121">
        <v>0</v>
      </c>
      <c r="G58" s="42"/>
      <c r="H58" s="158"/>
      <c r="I58" s="111"/>
      <c r="J58" s="111"/>
    </row>
    <row r="59" spans="2:10" ht="18" customHeight="1" x14ac:dyDescent="0.25">
      <c r="D59" s="109" t="s">
        <v>98</v>
      </c>
      <c r="E59" s="121">
        <v>0</v>
      </c>
      <c r="F59" s="121">
        <v>0</v>
      </c>
      <c r="G59" s="42"/>
      <c r="H59" s="158" t="s">
        <v>99</v>
      </c>
      <c r="I59" s="121">
        <f>SUM(I52:I57)</f>
        <v>0</v>
      </c>
      <c r="J59" s="121">
        <f>SUM(J52:J57)</f>
        <v>0</v>
      </c>
    </row>
    <row r="60" spans="2:10" x14ac:dyDescent="0.25">
      <c r="D60" s="109" t="s">
        <v>100</v>
      </c>
      <c r="E60" s="121">
        <v>0</v>
      </c>
      <c r="F60" s="121">
        <v>0</v>
      </c>
      <c r="G60" s="42"/>
      <c r="H60" s="158" t="s">
        <v>101</v>
      </c>
      <c r="I60" s="121">
        <f>+I49+I59</f>
        <v>85244429.050000012</v>
      </c>
      <c r="J60" s="121">
        <f>+J49+J59</f>
        <v>101359725.47999999</v>
      </c>
    </row>
    <row r="61" spans="2:10" ht="17.25" customHeight="1" x14ac:dyDescent="0.25">
      <c r="D61" s="109" t="s">
        <v>102</v>
      </c>
      <c r="E61" s="121">
        <f>SUM(E52:E60)</f>
        <v>126272388.07000001</v>
      </c>
      <c r="F61" s="121">
        <f>SUM(F52:F60)</f>
        <v>94406595.900000006</v>
      </c>
      <c r="G61" s="42"/>
      <c r="H61" s="158"/>
      <c r="I61" s="121"/>
      <c r="J61" s="121"/>
    </row>
    <row r="62" spans="2:10" x14ac:dyDescent="0.25">
      <c r="D62" s="109" t="s">
        <v>104</v>
      </c>
      <c r="E62" s="121">
        <f>+E49+E61</f>
        <v>225201900.06</v>
      </c>
      <c r="F62" s="121">
        <f>+F49+F61</f>
        <v>193477404.98000002</v>
      </c>
      <c r="G62" s="42"/>
      <c r="H62" s="166" t="s">
        <v>103</v>
      </c>
      <c r="I62" s="121"/>
      <c r="J62" s="121"/>
    </row>
    <row r="63" spans="2:10" ht="14.25" customHeight="1" x14ac:dyDescent="0.25">
      <c r="D63" s="109"/>
      <c r="E63" s="122"/>
      <c r="F63" s="122"/>
      <c r="G63" s="42"/>
      <c r="H63" s="158" t="s">
        <v>105</v>
      </c>
      <c r="I63" s="121">
        <f>+I64+I65+I66</f>
        <v>28418433.02</v>
      </c>
      <c r="J63" s="121">
        <f>+J64+J65+J66</f>
        <v>28418433.02</v>
      </c>
    </row>
    <row r="64" spans="2:10" ht="13.5" customHeight="1" x14ac:dyDescent="0.25">
      <c r="D64" s="109"/>
      <c r="E64" s="175"/>
      <c r="F64" s="175"/>
      <c r="G64" s="42"/>
      <c r="H64" s="158" t="s">
        <v>106</v>
      </c>
      <c r="I64" s="121">
        <v>0</v>
      </c>
      <c r="J64" s="121">
        <v>0</v>
      </c>
    </row>
    <row r="65" spans="4:10" x14ac:dyDescent="0.25">
      <c r="D65" s="109"/>
      <c r="E65" s="109"/>
      <c r="F65" s="109"/>
      <c r="G65" s="42"/>
      <c r="H65" s="158" t="s">
        <v>107</v>
      </c>
      <c r="I65" s="121">
        <v>42148.99</v>
      </c>
      <c r="J65" s="121">
        <v>42148.99</v>
      </c>
    </row>
    <row r="66" spans="4:10" x14ac:dyDescent="0.25">
      <c r="D66" s="109"/>
      <c r="E66" s="109"/>
      <c r="F66" s="109"/>
      <c r="G66" s="42"/>
      <c r="H66" s="158" t="s">
        <v>108</v>
      </c>
      <c r="I66" s="121">
        <v>28376284.030000001</v>
      </c>
      <c r="J66" s="121">
        <v>28376284.030000001</v>
      </c>
    </row>
    <row r="67" spans="4:10" ht="22.5" customHeight="1" x14ac:dyDescent="0.25">
      <c r="D67" s="109"/>
      <c r="E67" s="109"/>
      <c r="F67" s="109"/>
      <c r="G67" s="42"/>
      <c r="H67" s="158" t="s">
        <v>109</v>
      </c>
      <c r="I67" s="121">
        <f>+I68+I69+I72</f>
        <v>111539037.98999999</v>
      </c>
      <c r="J67" s="121">
        <f>+J68+J69+J72</f>
        <v>63699246.480000012</v>
      </c>
    </row>
    <row r="68" spans="4:10" x14ac:dyDescent="0.25">
      <c r="D68" s="109"/>
      <c r="E68" s="109"/>
      <c r="F68" s="109"/>
      <c r="G68" s="42"/>
      <c r="H68" s="158" t="s">
        <v>110</v>
      </c>
      <c r="I68" s="121">
        <v>47348105.880000003</v>
      </c>
      <c r="J68" s="121">
        <v>39773803.520000003</v>
      </c>
    </row>
    <row r="69" spans="4:10" x14ac:dyDescent="0.25">
      <c r="D69" s="109"/>
      <c r="E69" s="109"/>
      <c r="F69" s="109"/>
      <c r="G69" s="42"/>
      <c r="H69" s="158" t="s">
        <v>111</v>
      </c>
      <c r="I69" s="121">
        <v>64190932.590000004</v>
      </c>
      <c r="J69" s="121">
        <v>23925443.440000001</v>
      </c>
    </row>
    <row r="70" spans="4:10" x14ac:dyDescent="0.25">
      <c r="D70" s="109"/>
      <c r="E70" s="109"/>
      <c r="F70" s="109"/>
      <c r="G70" s="42"/>
      <c r="H70" s="158" t="s">
        <v>112</v>
      </c>
      <c r="I70" s="121">
        <v>0</v>
      </c>
      <c r="J70" s="121">
        <v>0</v>
      </c>
    </row>
    <row r="71" spans="4:10" x14ac:dyDescent="0.25">
      <c r="D71" s="109"/>
      <c r="E71" s="109"/>
      <c r="F71" s="109"/>
      <c r="G71" s="42"/>
      <c r="H71" s="158" t="s">
        <v>113</v>
      </c>
      <c r="I71" s="121">
        <v>0</v>
      </c>
      <c r="J71" s="121">
        <v>0</v>
      </c>
    </row>
    <row r="72" spans="4:10" ht="14.25" customHeight="1" x14ac:dyDescent="0.25">
      <c r="D72" s="109"/>
      <c r="E72" s="109"/>
      <c r="F72" s="109"/>
      <c r="G72" s="42"/>
      <c r="H72" s="158" t="s">
        <v>114</v>
      </c>
      <c r="I72" s="121">
        <v>-0.48</v>
      </c>
      <c r="J72" s="121">
        <v>-0.48</v>
      </c>
    </row>
    <row r="73" spans="4:10" ht="22.5" x14ac:dyDescent="0.25">
      <c r="D73" s="109"/>
      <c r="E73" s="109"/>
      <c r="F73" s="109"/>
      <c r="G73" s="42"/>
      <c r="H73" s="158" t="s">
        <v>115</v>
      </c>
      <c r="I73" s="121">
        <f>+I74+I75</f>
        <v>0</v>
      </c>
      <c r="J73" s="121">
        <f>+J74+J75</f>
        <v>0</v>
      </c>
    </row>
    <row r="74" spans="4:10" x14ac:dyDescent="0.25">
      <c r="D74" s="109"/>
      <c r="E74" s="109"/>
      <c r="F74" s="109"/>
      <c r="G74" s="42"/>
      <c r="H74" s="158" t="s">
        <v>116</v>
      </c>
      <c r="I74" s="121">
        <v>0</v>
      </c>
      <c r="J74" s="121">
        <v>0</v>
      </c>
    </row>
    <row r="75" spans="4:10" x14ac:dyDescent="0.25">
      <c r="D75" s="109"/>
      <c r="E75" s="109"/>
      <c r="F75" s="109"/>
      <c r="G75" s="42"/>
      <c r="H75" s="158" t="s">
        <v>117</v>
      </c>
      <c r="I75" s="121">
        <v>0</v>
      </c>
      <c r="J75" s="121">
        <v>0</v>
      </c>
    </row>
    <row r="76" spans="4:10" ht="16.5" customHeight="1" x14ac:dyDescent="0.25">
      <c r="D76" s="109"/>
      <c r="E76" s="109"/>
      <c r="F76" s="109"/>
      <c r="G76" s="42"/>
      <c r="H76" s="158" t="s">
        <v>118</v>
      </c>
      <c r="I76" s="121">
        <f>+I63+I67+I73</f>
        <v>139957471.00999999</v>
      </c>
      <c r="J76" s="121">
        <f>+J63+J67+J73</f>
        <v>92117679.500000015</v>
      </c>
    </row>
    <row r="77" spans="4:10" ht="12.75" customHeight="1" x14ac:dyDescent="0.25">
      <c r="D77" s="110"/>
      <c r="E77" s="110"/>
      <c r="F77" s="110"/>
      <c r="G77" s="107"/>
      <c r="H77" s="160" t="s">
        <v>119</v>
      </c>
      <c r="I77" s="165">
        <f>+I60+I76</f>
        <v>225201900.06</v>
      </c>
      <c r="J77" s="165">
        <f>+J76+J60</f>
        <v>193477404.98000002</v>
      </c>
    </row>
    <row r="79" spans="4:10" x14ac:dyDescent="0.25">
      <c r="H79" s="209">
        <f>+F62-J77</f>
        <v>0</v>
      </c>
      <c r="I79" s="120"/>
    </row>
  </sheetData>
  <mergeCells count="12">
    <mergeCell ref="J7:J9"/>
    <mergeCell ref="F7:F9"/>
    <mergeCell ref="D7:D9"/>
    <mergeCell ref="E7:E9"/>
    <mergeCell ref="G7:G9"/>
    <mergeCell ref="H7:H9"/>
    <mergeCell ref="I7:I9"/>
    <mergeCell ref="D1:J1"/>
    <mergeCell ref="D3:J3"/>
    <mergeCell ref="D4:J4"/>
    <mergeCell ref="D5:J5"/>
    <mergeCell ref="D6:J6"/>
  </mergeCells>
  <printOptions horizontalCentered="1"/>
  <pageMargins left="0.51181102362204722" right="0.31496062992125984" top="0.35433070866141736" bottom="0.35433070866141736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workbookViewId="0">
      <selection activeCell="I23" sqref="I23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58" t="s">
        <v>644</v>
      </c>
      <c r="D4" s="258"/>
      <c r="E4" s="258"/>
      <c r="F4" s="258"/>
      <c r="G4" s="258"/>
      <c r="H4" s="258"/>
      <c r="I4" s="258"/>
      <c r="J4" s="258"/>
      <c r="K4" s="258"/>
    </row>
    <row r="5" spans="3:11" ht="13.5" customHeight="1" x14ac:dyDescent="0.25">
      <c r="C5" s="258" t="s">
        <v>120</v>
      </c>
      <c r="D5" s="258"/>
      <c r="E5" s="258"/>
      <c r="F5" s="258"/>
      <c r="G5" s="258"/>
      <c r="H5" s="258"/>
      <c r="I5" s="258"/>
      <c r="J5" s="258"/>
      <c r="K5" s="258"/>
    </row>
    <row r="6" spans="3:11" ht="23.25" customHeight="1" x14ac:dyDescent="0.25">
      <c r="C6" s="265" t="s">
        <v>730</v>
      </c>
      <c r="D6" s="258"/>
      <c r="E6" s="258"/>
      <c r="F6" s="258"/>
      <c r="G6" s="258"/>
      <c r="H6" s="258"/>
      <c r="I6" s="258"/>
      <c r="J6" s="258"/>
      <c r="K6" s="258"/>
    </row>
    <row r="7" spans="3:11" x14ac:dyDescent="0.25">
      <c r="C7" s="258" t="s">
        <v>1</v>
      </c>
      <c r="D7" s="258"/>
      <c r="E7" s="258"/>
      <c r="F7" s="258"/>
      <c r="G7" s="258"/>
      <c r="H7" s="258"/>
      <c r="I7" s="258"/>
      <c r="J7" s="258"/>
      <c r="K7" s="258"/>
    </row>
    <row r="8" spans="3:11" x14ac:dyDescent="0.25">
      <c r="C8" s="258" t="s">
        <v>121</v>
      </c>
      <c r="D8" s="258"/>
      <c r="E8" s="188" t="s">
        <v>123</v>
      </c>
      <c r="F8" s="188" t="s">
        <v>125</v>
      </c>
      <c r="G8" s="188" t="s">
        <v>127</v>
      </c>
      <c r="H8" s="188" t="s">
        <v>129</v>
      </c>
      <c r="I8" s="188" t="s">
        <v>132</v>
      </c>
      <c r="J8" s="188" t="s">
        <v>136</v>
      </c>
      <c r="K8" s="188" t="s">
        <v>136</v>
      </c>
    </row>
    <row r="9" spans="3:11" x14ac:dyDescent="0.25">
      <c r="C9" s="258" t="s">
        <v>122</v>
      </c>
      <c r="D9" s="258"/>
      <c r="E9" s="188" t="s">
        <v>124</v>
      </c>
      <c r="F9" s="188" t="s">
        <v>126</v>
      </c>
      <c r="G9" s="188" t="s">
        <v>128</v>
      </c>
      <c r="H9" s="188" t="s">
        <v>130</v>
      </c>
      <c r="I9" s="188" t="s">
        <v>133</v>
      </c>
      <c r="J9" s="188" t="s">
        <v>137</v>
      </c>
      <c r="K9" s="188" t="s">
        <v>139</v>
      </c>
    </row>
    <row r="10" spans="3:11" x14ac:dyDescent="0.25">
      <c r="C10" s="266"/>
      <c r="D10" s="266"/>
      <c r="E10" s="188" t="s">
        <v>651</v>
      </c>
      <c r="F10" s="189"/>
      <c r="G10" s="189"/>
      <c r="H10" s="188" t="s">
        <v>131</v>
      </c>
      <c r="I10" s="188" t="s">
        <v>134</v>
      </c>
      <c r="J10" s="188" t="s">
        <v>138</v>
      </c>
      <c r="K10" s="188" t="s">
        <v>140</v>
      </c>
    </row>
    <row r="11" spans="3:11" x14ac:dyDescent="0.25">
      <c r="C11" s="266"/>
      <c r="D11" s="266"/>
      <c r="E11" s="197" t="s">
        <v>706</v>
      </c>
      <c r="F11" s="189"/>
      <c r="G11" s="189"/>
      <c r="H11" s="189"/>
      <c r="I11" s="188" t="s">
        <v>135</v>
      </c>
      <c r="J11" s="189"/>
      <c r="K11" s="188" t="s">
        <v>141</v>
      </c>
    </row>
    <row r="12" spans="3:11" ht="10.5" customHeight="1" x14ac:dyDescent="0.25">
      <c r="C12" s="266"/>
      <c r="D12" s="266"/>
      <c r="E12" s="189"/>
      <c r="F12" s="189"/>
      <c r="G12" s="189"/>
      <c r="H12" s="189"/>
      <c r="I12" s="189"/>
      <c r="J12" s="189"/>
      <c r="K12" s="188" t="s">
        <v>142</v>
      </c>
    </row>
    <row r="13" spans="3:11" x14ac:dyDescent="0.25">
      <c r="C13" s="259"/>
      <c r="D13" s="257"/>
      <c r="E13" s="187"/>
      <c r="F13" s="187"/>
      <c r="G13" s="187"/>
      <c r="H13" s="187"/>
      <c r="I13" s="187"/>
      <c r="J13" s="187"/>
      <c r="K13" s="187"/>
    </row>
    <row r="14" spans="3:11" x14ac:dyDescent="0.25">
      <c r="C14" s="263" t="s">
        <v>143</v>
      </c>
      <c r="D14" s="264"/>
      <c r="E14" s="123">
        <f>+E15+E19</f>
        <v>0</v>
      </c>
      <c r="F14" s="123">
        <f t="shared" ref="F14:K14" si="0">+F15+F19</f>
        <v>0</v>
      </c>
      <c r="G14" s="123">
        <f t="shared" si="0"/>
        <v>0</v>
      </c>
      <c r="H14" s="123">
        <f t="shared" si="0"/>
        <v>0</v>
      </c>
      <c r="I14" s="123">
        <f t="shared" si="0"/>
        <v>0</v>
      </c>
      <c r="J14" s="123">
        <f t="shared" si="0"/>
        <v>0</v>
      </c>
      <c r="K14" s="123">
        <f t="shared" si="0"/>
        <v>0</v>
      </c>
    </row>
    <row r="15" spans="3:11" x14ac:dyDescent="0.25">
      <c r="C15" s="263" t="s">
        <v>144</v>
      </c>
      <c r="D15" s="264"/>
      <c r="E15" s="123">
        <f>+E16+E17+E18</f>
        <v>0</v>
      </c>
      <c r="F15" s="123">
        <f t="shared" ref="F15:K15" si="1">+F16+F17+F18</f>
        <v>0</v>
      </c>
      <c r="G15" s="123">
        <f t="shared" si="1"/>
        <v>0</v>
      </c>
      <c r="H15" s="123">
        <f t="shared" si="1"/>
        <v>0</v>
      </c>
      <c r="I15" s="123">
        <f t="shared" si="1"/>
        <v>0</v>
      </c>
      <c r="J15" s="123">
        <f t="shared" si="1"/>
        <v>0</v>
      </c>
      <c r="K15" s="123">
        <f t="shared" si="1"/>
        <v>0</v>
      </c>
    </row>
    <row r="16" spans="3:11" ht="24" x14ac:dyDescent="0.25">
      <c r="C16" s="4"/>
      <c r="D16" s="5" t="s">
        <v>145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</row>
    <row r="17" spans="3:11" x14ac:dyDescent="0.25">
      <c r="C17" s="4"/>
      <c r="D17" s="5" t="s">
        <v>146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</row>
    <row r="18" spans="3:11" ht="24" x14ac:dyDescent="0.25">
      <c r="C18" s="4"/>
      <c r="D18" s="5" t="s">
        <v>147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</row>
    <row r="19" spans="3:11" x14ac:dyDescent="0.25">
      <c r="C19" s="263" t="s">
        <v>148</v>
      </c>
      <c r="D19" s="264"/>
      <c r="E19" s="123">
        <f>SUM(E16:E18)</f>
        <v>0</v>
      </c>
      <c r="F19" s="123">
        <f t="shared" ref="F19:K19" si="2">SUM(F16:F18)</f>
        <v>0</v>
      </c>
      <c r="G19" s="123">
        <f t="shared" si="2"/>
        <v>0</v>
      </c>
      <c r="H19" s="123">
        <f t="shared" si="2"/>
        <v>0</v>
      </c>
      <c r="I19" s="123">
        <f t="shared" si="2"/>
        <v>0</v>
      </c>
      <c r="J19" s="123">
        <f t="shared" si="2"/>
        <v>0</v>
      </c>
      <c r="K19" s="123">
        <f t="shared" si="2"/>
        <v>0</v>
      </c>
    </row>
    <row r="20" spans="3:11" ht="24" x14ac:dyDescent="0.25">
      <c r="C20" s="4"/>
      <c r="D20" s="5" t="s">
        <v>149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</row>
    <row r="21" spans="3:11" x14ac:dyDescent="0.25">
      <c r="C21" s="4"/>
      <c r="D21" s="5" t="s">
        <v>150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</row>
    <row r="22" spans="3:11" ht="24" x14ac:dyDescent="0.25">
      <c r="C22" s="4"/>
      <c r="D22" s="5" t="s">
        <v>151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</row>
    <row r="23" spans="3:11" x14ac:dyDescent="0.25">
      <c r="C23" s="263" t="s">
        <v>152</v>
      </c>
      <c r="D23" s="264"/>
      <c r="E23" s="195">
        <f>+'FORMATO 1'!J60</f>
        <v>101359725.47999999</v>
      </c>
      <c r="F23" s="195"/>
      <c r="G23" s="195"/>
      <c r="H23" s="195"/>
      <c r="I23" s="195">
        <f>'FORMATO 1'!I60</f>
        <v>85244429.050000012</v>
      </c>
      <c r="J23" s="195"/>
      <c r="K23" s="195"/>
    </row>
    <row r="24" spans="3:11" x14ac:dyDescent="0.25">
      <c r="C24" s="4"/>
      <c r="D24" s="5"/>
      <c r="E24" s="124"/>
      <c r="F24" s="124"/>
      <c r="G24" s="124"/>
      <c r="H24" s="124"/>
      <c r="I24" s="124"/>
      <c r="J24" s="124"/>
      <c r="K24" s="124"/>
    </row>
    <row r="25" spans="3:11" ht="29.25" customHeight="1" x14ac:dyDescent="0.25">
      <c r="C25" s="263" t="s">
        <v>153</v>
      </c>
      <c r="D25" s="264"/>
      <c r="E25" s="123">
        <f>+E14+E23</f>
        <v>101359725.47999999</v>
      </c>
      <c r="F25" s="123">
        <f t="shared" ref="F25:K25" si="3">+F14+F23</f>
        <v>0</v>
      </c>
      <c r="G25" s="123">
        <f t="shared" si="3"/>
        <v>0</v>
      </c>
      <c r="H25" s="123">
        <f t="shared" si="3"/>
        <v>0</v>
      </c>
      <c r="I25" s="123">
        <f t="shared" si="3"/>
        <v>85244429.050000012</v>
      </c>
      <c r="J25" s="123">
        <f t="shared" si="3"/>
        <v>0</v>
      </c>
      <c r="K25" s="123">
        <f t="shared" si="3"/>
        <v>0</v>
      </c>
    </row>
    <row r="26" spans="3:11" x14ac:dyDescent="0.25">
      <c r="C26" s="259"/>
      <c r="D26" s="257"/>
      <c r="E26" s="124"/>
      <c r="F26" s="124"/>
      <c r="G26" s="124"/>
      <c r="H26" s="124"/>
      <c r="I26" s="124"/>
      <c r="J26" s="124"/>
      <c r="K26" s="124"/>
    </row>
    <row r="27" spans="3:11" ht="16.5" customHeight="1" x14ac:dyDescent="0.25">
      <c r="C27" s="263" t="s">
        <v>641</v>
      </c>
      <c r="D27" s="264"/>
      <c r="E27" s="124"/>
      <c r="F27" s="124"/>
      <c r="G27" s="124"/>
      <c r="H27" s="124"/>
      <c r="I27" s="124"/>
      <c r="J27" s="124"/>
      <c r="K27" s="124"/>
    </row>
    <row r="28" spans="3:11" x14ac:dyDescent="0.25">
      <c r="C28" s="259" t="s">
        <v>154</v>
      </c>
      <c r="D28" s="257"/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</row>
    <row r="29" spans="3:11" x14ac:dyDescent="0.25">
      <c r="C29" s="259" t="s">
        <v>155</v>
      </c>
      <c r="D29" s="257"/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</row>
    <row r="30" spans="3:11" x14ac:dyDescent="0.25">
      <c r="C30" s="259" t="s">
        <v>156</v>
      </c>
      <c r="D30" s="257"/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</row>
    <row r="31" spans="3:11" x14ac:dyDescent="0.25">
      <c r="C31" s="259"/>
      <c r="D31" s="257"/>
      <c r="E31" s="124"/>
      <c r="F31" s="124"/>
      <c r="G31" s="124"/>
      <c r="H31" s="124"/>
      <c r="I31" s="124"/>
      <c r="J31" s="124"/>
      <c r="K31" s="124"/>
    </row>
    <row r="32" spans="3:11" ht="25.5" customHeight="1" x14ac:dyDescent="0.25">
      <c r="C32" s="263" t="s">
        <v>157</v>
      </c>
      <c r="D32" s="264"/>
      <c r="E32" s="124"/>
      <c r="F32" s="124"/>
      <c r="G32" s="124"/>
      <c r="H32" s="124"/>
      <c r="I32" s="124"/>
      <c r="J32" s="124"/>
      <c r="K32" s="124"/>
    </row>
    <row r="33" spans="3:11" x14ac:dyDescent="0.25">
      <c r="C33" s="259" t="s">
        <v>158</v>
      </c>
      <c r="D33" s="257"/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</row>
    <row r="34" spans="3:11" x14ac:dyDescent="0.25">
      <c r="C34" s="259" t="s">
        <v>159</v>
      </c>
      <c r="D34" s="257"/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</row>
    <row r="35" spans="3:11" x14ac:dyDescent="0.25">
      <c r="C35" s="259" t="s">
        <v>160</v>
      </c>
      <c r="D35" s="257"/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</row>
    <row r="36" spans="3:11" x14ac:dyDescent="0.25">
      <c r="C36" s="260"/>
      <c r="D36" s="261"/>
      <c r="E36" s="125"/>
      <c r="F36" s="125"/>
      <c r="G36" s="125"/>
      <c r="H36" s="125"/>
      <c r="I36" s="125"/>
      <c r="J36" s="125"/>
      <c r="K36" s="125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62" t="s">
        <v>642</v>
      </c>
      <c r="D38" s="262"/>
      <c r="E38" s="262"/>
      <c r="F38" s="262"/>
      <c r="G38" s="262"/>
      <c r="H38" s="262"/>
      <c r="I38" s="262"/>
      <c r="J38" s="262"/>
      <c r="K38" s="262"/>
    </row>
    <row r="39" spans="3:11" ht="30.75" customHeight="1" x14ac:dyDescent="0.25">
      <c r="C39" s="262" t="s">
        <v>643</v>
      </c>
      <c r="D39" s="262"/>
      <c r="E39" s="262"/>
      <c r="F39" s="262"/>
      <c r="G39" s="262"/>
      <c r="H39" s="262"/>
      <c r="I39" s="262"/>
      <c r="J39" s="262"/>
      <c r="K39" s="262"/>
    </row>
    <row r="41" spans="3:11" x14ac:dyDescent="0.25">
      <c r="C41" s="258" t="s">
        <v>644</v>
      </c>
      <c r="D41" s="258"/>
      <c r="E41" s="258"/>
      <c r="F41" s="258"/>
      <c r="G41" s="258"/>
      <c r="H41" s="258"/>
      <c r="I41" s="258"/>
    </row>
    <row r="42" spans="3:11" x14ac:dyDescent="0.25">
      <c r="C42" s="258" t="s">
        <v>120</v>
      </c>
      <c r="D42" s="258"/>
      <c r="E42" s="258"/>
      <c r="F42" s="258"/>
      <c r="G42" s="258"/>
      <c r="H42" s="258"/>
      <c r="I42" s="258"/>
    </row>
    <row r="43" spans="3:11" x14ac:dyDescent="0.25">
      <c r="C43" s="265" t="s">
        <v>725</v>
      </c>
      <c r="D43" s="258"/>
      <c r="E43" s="258"/>
      <c r="F43" s="258"/>
      <c r="G43" s="258"/>
      <c r="H43" s="258"/>
      <c r="I43" s="258"/>
    </row>
    <row r="44" spans="3:11" x14ac:dyDescent="0.25">
      <c r="C44" s="258" t="s">
        <v>1</v>
      </c>
      <c r="D44" s="258"/>
      <c r="E44" s="258"/>
      <c r="F44" s="258"/>
      <c r="G44" s="258"/>
      <c r="H44" s="258"/>
      <c r="I44" s="258"/>
    </row>
    <row r="45" spans="3:11" x14ac:dyDescent="0.25">
      <c r="C45" s="190" t="s">
        <v>161</v>
      </c>
      <c r="D45" s="190"/>
      <c r="E45" s="188" t="s">
        <v>162</v>
      </c>
      <c r="F45" s="188" t="s">
        <v>164</v>
      </c>
      <c r="G45" s="188" t="s">
        <v>167</v>
      </c>
      <c r="H45" s="188" t="s">
        <v>139</v>
      </c>
      <c r="I45" s="188" t="s">
        <v>171</v>
      </c>
    </row>
    <row r="46" spans="3:11" x14ac:dyDescent="0.25">
      <c r="C46" s="190"/>
      <c r="D46" s="190"/>
      <c r="E46" s="188" t="s">
        <v>163</v>
      </c>
      <c r="F46" s="188" t="s">
        <v>165</v>
      </c>
      <c r="G46" s="188" t="s">
        <v>168</v>
      </c>
      <c r="H46" s="188" t="s">
        <v>169</v>
      </c>
      <c r="I46" s="188" t="s">
        <v>172</v>
      </c>
    </row>
    <row r="47" spans="3:11" x14ac:dyDescent="0.25">
      <c r="C47" s="190"/>
      <c r="D47" s="190"/>
      <c r="E47" s="189"/>
      <c r="F47" s="188" t="s">
        <v>166</v>
      </c>
      <c r="G47" s="189"/>
      <c r="H47" s="188" t="s">
        <v>170</v>
      </c>
      <c r="I47" s="189"/>
    </row>
    <row r="48" spans="3:11" x14ac:dyDescent="0.25">
      <c r="C48" s="253" t="s">
        <v>173</v>
      </c>
      <c r="D48" s="254"/>
      <c r="E48" s="257"/>
      <c r="F48" s="187"/>
      <c r="G48" s="187"/>
      <c r="H48" s="187"/>
      <c r="I48" s="187"/>
    </row>
    <row r="49" spans="3:9" x14ac:dyDescent="0.25">
      <c r="C49" s="253"/>
      <c r="D49" s="254"/>
      <c r="E49" s="257"/>
      <c r="F49" s="137"/>
      <c r="G49" s="137"/>
      <c r="H49" s="137"/>
      <c r="I49" s="137"/>
    </row>
    <row r="50" spans="3:9" x14ac:dyDescent="0.25">
      <c r="C50" s="253" t="s">
        <v>174</v>
      </c>
      <c r="D50" s="254"/>
      <c r="E50" s="168">
        <v>0</v>
      </c>
      <c r="F50" s="138">
        <v>0</v>
      </c>
      <c r="G50" s="138">
        <v>0</v>
      </c>
      <c r="H50" s="138">
        <v>0</v>
      </c>
      <c r="I50" s="138">
        <v>0</v>
      </c>
    </row>
    <row r="51" spans="3:9" x14ac:dyDescent="0.25">
      <c r="C51" s="253" t="s">
        <v>175</v>
      </c>
      <c r="D51" s="254"/>
      <c r="E51" s="168">
        <v>0</v>
      </c>
      <c r="F51" s="138">
        <v>0</v>
      </c>
      <c r="G51" s="138">
        <v>0</v>
      </c>
      <c r="H51" s="138">
        <v>0</v>
      </c>
      <c r="I51" s="138">
        <v>0</v>
      </c>
    </row>
    <row r="52" spans="3:9" x14ac:dyDescent="0.25">
      <c r="C52" s="255" t="s">
        <v>176</v>
      </c>
      <c r="D52" s="256"/>
      <c r="E52" s="169">
        <v>0</v>
      </c>
      <c r="F52" s="126">
        <v>0</v>
      </c>
      <c r="G52" s="126">
        <v>0</v>
      </c>
      <c r="H52" s="126">
        <v>0</v>
      </c>
      <c r="I52" s="126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4:M33"/>
  <sheetViews>
    <sheetView topLeftCell="C1" workbookViewId="0">
      <selection activeCell="I17" sqref="I17:I18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6"/>
    </row>
    <row r="5" spans="3:13" x14ac:dyDescent="0.25">
      <c r="C5" s="267" t="s">
        <v>644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3:13" x14ac:dyDescent="0.25">
      <c r="C6" s="268" t="s">
        <v>177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</row>
    <row r="7" spans="3:13" x14ac:dyDescent="0.25">
      <c r="C7" s="265" t="s">
        <v>726</v>
      </c>
      <c r="D7" s="258"/>
      <c r="E7" s="258"/>
      <c r="F7" s="258"/>
      <c r="G7" s="258"/>
      <c r="H7" s="258"/>
      <c r="I7" s="258"/>
      <c r="J7" s="258"/>
      <c r="K7" s="258"/>
      <c r="L7" s="258"/>
      <c r="M7" s="258"/>
    </row>
    <row r="8" spans="3:13" x14ac:dyDescent="0.25">
      <c r="C8" s="267" t="s">
        <v>1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</row>
    <row r="9" spans="3:13" x14ac:dyDescent="0.25">
      <c r="C9" s="188" t="s">
        <v>178</v>
      </c>
      <c r="D9" s="188" t="s">
        <v>180</v>
      </c>
      <c r="E9" s="188" t="s">
        <v>182</v>
      </c>
      <c r="F9" s="188" t="s">
        <v>182</v>
      </c>
      <c r="G9" s="188" t="s">
        <v>188</v>
      </c>
      <c r="H9" s="188" t="s">
        <v>164</v>
      </c>
      <c r="I9" s="188" t="s">
        <v>192</v>
      </c>
      <c r="J9" s="188" t="s">
        <v>192</v>
      </c>
      <c r="K9" s="188" t="s">
        <v>200</v>
      </c>
      <c r="L9" s="188" t="s">
        <v>201</v>
      </c>
      <c r="M9" s="188" t="s">
        <v>204</v>
      </c>
    </row>
    <row r="10" spans="3:13" x14ac:dyDescent="0.25">
      <c r="C10" s="188" t="s">
        <v>179</v>
      </c>
      <c r="D10" s="188" t="s">
        <v>181</v>
      </c>
      <c r="E10" s="188" t="s">
        <v>183</v>
      </c>
      <c r="F10" s="188" t="s">
        <v>186</v>
      </c>
      <c r="G10" s="188" t="s">
        <v>189</v>
      </c>
      <c r="H10" s="188" t="s">
        <v>191</v>
      </c>
      <c r="I10" s="188" t="s">
        <v>193</v>
      </c>
      <c r="J10" s="188" t="s">
        <v>193</v>
      </c>
      <c r="K10" s="213" t="s">
        <v>708</v>
      </c>
      <c r="L10" s="188" t="s">
        <v>202</v>
      </c>
      <c r="M10" s="188" t="s">
        <v>205</v>
      </c>
    </row>
    <row r="11" spans="3:13" x14ac:dyDescent="0.25">
      <c r="C11" s="189"/>
      <c r="D11" s="189"/>
      <c r="E11" s="188" t="s">
        <v>184</v>
      </c>
      <c r="F11" s="188" t="s">
        <v>187</v>
      </c>
      <c r="G11" s="188" t="s">
        <v>190</v>
      </c>
      <c r="H11" s="189"/>
      <c r="I11" s="188" t="s">
        <v>194</v>
      </c>
      <c r="J11" s="188" t="s">
        <v>194</v>
      </c>
      <c r="K11" s="213" t="s">
        <v>707</v>
      </c>
      <c r="L11" s="188" t="s">
        <v>203</v>
      </c>
      <c r="M11" s="213" t="s">
        <v>705</v>
      </c>
    </row>
    <row r="12" spans="3:13" x14ac:dyDescent="0.25">
      <c r="C12" s="189"/>
      <c r="D12" s="189"/>
      <c r="E12" s="188" t="s">
        <v>185</v>
      </c>
      <c r="F12" s="189"/>
      <c r="G12" s="189"/>
      <c r="H12" s="189"/>
      <c r="I12" s="188" t="s">
        <v>195</v>
      </c>
      <c r="J12" s="188" t="s">
        <v>195</v>
      </c>
      <c r="K12" s="189"/>
      <c r="L12" s="213" t="s">
        <v>711</v>
      </c>
      <c r="M12" s="213" t="s">
        <v>709</v>
      </c>
    </row>
    <row r="13" spans="3:13" x14ac:dyDescent="0.25">
      <c r="C13" s="189"/>
      <c r="D13" s="189"/>
      <c r="E13" s="189"/>
      <c r="F13" s="189"/>
      <c r="G13" s="189"/>
      <c r="H13" s="189"/>
      <c r="I13" s="188" t="s">
        <v>196</v>
      </c>
      <c r="J13" s="188" t="s">
        <v>197</v>
      </c>
      <c r="K13" s="189"/>
      <c r="L13" s="213" t="s">
        <v>712</v>
      </c>
      <c r="M13" s="213" t="s">
        <v>710</v>
      </c>
    </row>
    <row r="14" spans="3:13" x14ac:dyDescent="0.25">
      <c r="C14" s="189"/>
      <c r="D14" s="189"/>
      <c r="E14" s="189"/>
      <c r="F14" s="189"/>
      <c r="G14" s="189"/>
      <c r="H14" s="189"/>
      <c r="I14" s="189"/>
      <c r="J14" s="188" t="s">
        <v>198</v>
      </c>
      <c r="K14" s="189"/>
      <c r="L14" s="189"/>
      <c r="M14" s="189"/>
    </row>
    <row r="15" spans="3:13" x14ac:dyDescent="0.25">
      <c r="C15" s="189"/>
      <c r="D15" s="189"/>
      <c r="E15" s="189"/>
      <c r="F15" s="189"/>
      <c r="G15" s="189"/>
      <c r="H15" s="189"/>
      <c r="I15" s="189"/>
      <c r="J15" s="188" t="s">
        <v>199</v>
      </c>
      <c r="K15" s="189"/>
      <c r="L15" s="189"/>
      <c r="M15" s="189"/>
    </row>
    <row r="16" spans="3:13" x14ac:dyDescent="0.25"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</row>
    <row r="17" spans="3:13" x14ac:dyDescent="0.25">
      <c r="C17" s="17" t="s">
        <v>206</v>
      </c>
      <c r="D17" s="269"/>
      <c r="E17" s="269"/>
      <c r="F17" s="269"/>
      <c r="G17" s="269">
        <f t="shared" ref="G17:M17" si="0">+G19+G20+G21+G22</f>
        <v>0</v>
      </c>
      <c r="H17" s="269"/>
      <c r="I17" s="269">
        <f t="shared" si="0"/>
        <v>0</v>
      </c>
      <c r="J17" s="269">
        <f t="shared" si="0"/>
        <v>0</v>
      </c>
      <c r="K17" s="269">
        <f t="shared" si="0"/>
        <v>0</v>
      </c>
      <c r="L17" s="269">
        <f t="shared" si="0"/>
        <v>0</v>
      </c>
      <c r="M17" s="269">
        <f t="shared" si="0"/>
        <v>0</v>
      </c>
    </row>
    <row r="18" spans="3:13" x14ac:dyDescent="0.25">
      <c r="C18" s="17" t="s">
        <v>207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</row>
    <row r="19" spans="3:13" x14ac:dyDescent="0.25">
      <c r="C19" s="18" t="s">
        <v>208</v>
      </c>
      <c r="D19" s="123"/>
      <c r="E19" s="123"/>
      <c r="F19" s="123"/>
      <c r="G19" s="123">
        <v>0</v>
      </c>
      <c r="H19" s="123"/>
      <c r="I19" s="123">
        <v>0</v>
      </c>
      <c r="J19" s="123">
        <v>0</v>
      </c>
      <c r="K19" s="123">
        <v>0</v>
      </c>
      <c r="L19" s="123">
        <v>0</v>
      </c>
      <c r="M19" s="123">
        <v>0</v>
      </c>
    </row>
    <row r="20" spans="3:13" x14ac:dyDescent="0.25">
      <c r="C20" s="18" t="s">
        <v>209</v>
      </c>
      <c r="D20" s="123"/>
      <c r="E20" s="123"/>
      <c r="F20" s="123"/>
      <c r="G20" s="123">
        <v>0</v>
      </c>
      <c r="H20" s="123"/>
      <c r="I20" s="123">
        <v>0</v>
      </c>
      <c r="J20" s="123">
        <v>0</v>
      </c>
      <c r="K20" s="123">
        <v>0</v>
      </c>
      <c r="L20" s="123">
        <v>0</v>
      </c>
      <c r="M20" s="123">
        <v>0</v>
      </c>
    </row>
    <row r="21" spans="3:13" x14ac:dyDescent="0.25">
      <c r="C21" s="18" t="s">
        <v>210</v>
      </c>
      <c r="D21" s="123"/>
      <c r="E21" s="123"/>
      <c r="F21" s="123"/>
      <c r="G21" s="123">
        <v>0</v>
      </c>
      <c r="H21" s="123"/>
      <c r="I21" s="123">
        <v>0</v>
      </c>
      <c r="J21" s="123">
        <v>0</v>
      </c>
      <c r="K21" s="123">
        <v>0</v>
      </c>
      <c r="L21" s="123">
        <v>0</v>
      </c>
      <c r="M21" s="123">
        <v>0</v>
      </c>
    </row>
    <row r="22" spans="3:13" x14ac:dyDescent="0.25">
      <c r="C22" s="18" t="s">
        <v>211</v>
      </c>
      <c r="D22" s="123"/>
      <c r="E22" s="123"/>
      <c r="F22" s="123"/>
      <c r="G22" s="123">
        <v>0</v>
      </c>
      <c r="H22" s="123"/>
      <c r="I22" s="123">
        <v>0</v>
      </c>
      <c r="J22" s="123">
        <v>0</v>
      </c>
      <c r="K22" s="123">
        <v>0</v>
      </c>
      <c r="L22" s="123">
        <v>0</v>
      </c>
      <c r="M22" s="123">
        <v>0</v>
      </c>
    </row>
    <row r="23" spans="3:13" x14ac:dyDescent="0.25">
      <c r="C23" s="7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3:13" x14ac:dyDescent="0.25">
      <c r="C24" s="17" t="s">
        <v>212</v>
      </c>
      <c r="D24" s="123"/>
      <c r="E24" s="123"/>
      <c r="F24" s="123"/>
      <c r="G24" s="123">
        <f t="shared" ref="G24:M24" si="1">+G25+G26+G27+G28</f>
        <v>0</v>
      </c>
      <c r="H24" s="123"/>
      <c r="I24" s="123">
        <f t="shared" si="1"/>
        <v>0</v>
      </c>
      <c r="J24" s="123">
        <f t="shared" si="1"/>
        <v>0</v>
      </c>
      <c r="K24" s="123">
        <f t="shared" si="1"/>
        <v>0</v>
      </c>
      <c r="L24" s="123">
        <f t="shared" si="1"/>
        <v>0</v>
      </c>
      <c r="M24" s="123">
        <f t="shared" si="1"/>
        <v>0</v>
      </c>
    </row>
    <row r="25" spans="3:13" x14ac:dyDescent="0.25">
      <c r="C25" s="18" t="s">
        <v>213</v>
      </c>
      <c r="D25" s="123"/>
      <c r="E25" s="123"/>
      <c r="F25" s="123"/>
      <c r="G25" s="123">
        <v>0</v>
      </c>
      <c r="H25" s="123"/>
      <c r="I25" s="123">
        <v>0</v>
      </c>
      <c r="J25" s="123">
        <v>0</v>
      </c>
      <c r="K25" s="123">
        <v>0</v>
      </c>
      <c r="L25" s="123">
        <v>0</v>
      </c>
      <c r="M25" s="123">
        <v>0</v>
      </c>
    </row>
    <row r="26" spans="3:13" x14ac:dyDescent="0.25">
      <c r="C26" s="18" t="s">
        <v>214</v>
      </c>
      <c r="D26" s="123"/>
      <c r="E26" s="123"/>
      <c r="F26" s="123"/>
      <c r="G26" s="123">
        <v>0</v>
      </c>
      <c r="H26" s="123"/>
      <c r="I26" s="123">
        <v>0</v>
      </c>
      <c r="J26" s="123">
        <v>0</v>
      </c>
      <c r="K26" s="123">
        <v>0</v>
      </c>
      <c r="L26" s="123">
        <v>0</v>
      </c>
      <c r="M26" s="123">
        <v>0</v>
      </c>
    </row>
    <row r="27" spans="3:13" x14ac:dyDescent="0.25">
      <c r="C27" s="18" t="s">
        <v>215</v>
      </c>
      <c r="D27" s="123"/>
      <c r="E27" s="123"/>
      <c r="F27" s="123"/>
      <c r="G27" s="123">
        <v>0</v>
      </c>
      <c r="H27" s="123"/>
      <c r="I27" s="123">
        <v>0</v>
      </c>
      <c r="J27" s="123">
        <v>0</v>
      </c>
      <c r="K27" s="123">
        <v>0</v>
      </c>
      <c r="L27" s="123">
        <v>0</v>
      </c>
      <c r="M27" s="123">
        <v>0</v>
      </c>
    </row>
    <row r="28" spans="3:13" x14ac:dyDescent="0.25">
      <c r="C28" s="18" t="s">
        <v>216</v>
      </c>
      <c r="D28" s="123"/>
      <c r="E28" s="123"/>
      <c r="F28" s="123"/>
      <c r="G28" s="123">
        <v>0</v>
      </c>
      <c r="H28" s="123"/>
      <c r="I28" s="123">
        <v>0</v>
      </c>
      <c r="J28" s="123">
        <v>0</v>
      </c>
      <c r="K28" s="123">
        <v>0</v>
      </c>
      <c r="L28" s="123">
        <v>0</v>
      </c>
      <c r="M28" s="123">
        <v>0</v>
      </c>
    </row>
    <row r="29" spans="3:13" x14ac:dyDescent="0.25">
      <c r="C29" s="7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3:13" x14ac:dyDescent="0.25">
      <c r="C30" s="17" t="s">
        <v>217</v>
      </c>
      <c r="D30" s="123"/>
      <c r="E30" s="123"/>
      <c r="F30" s="123"/>
      <c r="G30" s="123">
        <f t="shared" ref="G30:M30" si="2">+G17+G24</f>
        <v>0</v>
      </c>
      <c r="H30" s="123"/>
      <c r="I30" s="123">
        <f t="shared" si="2"/>
        <v>0</v>
      </c>
      <c r="J30" s="123">
        <f t="shared" si="2"/>
        <v>0</v>
      </c>
      <c r="K30" s="123">
        <f t="shared" si="2"/>
        <v>0</v>
      </c>
      <c r="L30" s="123">
        <f t="shared" si="2"/>
        <v>0</v>
      </c>
      <c r="M30" s="123">
        <f t="shared" si="2"/>
        <v>0</v>
      </c>
    </row>
    <row r="31" spans="3:13" x14ac:dyDescent="0.25">
      <c r="C31" s="17" t="s">
        <v>218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3:13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M146"/>
  <sheetViews>
    <sheetView workbookViewId="0">
      <selection activeCell="G18" sqref="G18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78" t="s">
        <v>647</v>
      </c>
      <c r="D4" s="278"/>
      <c r="E4" s="278"/>
      <c r="F4" s="278"/>
      <c r="G4" s="278"/>
    </row>
    <row r="5" spans="3:7" x14ac:dyDescent="0.25">
      <c r="C5" s="280" t="s">
        <v>644</v>
      </c>
      <c r="D5" s="281"/>
      <c r="E5" s="281"/>
      <c r="F5" s="281"/>
      <c r="G5" s="282"/>
    </row>
    <row r="6" spans="3:7" x14ac:dyDescent="0.25">
      <c r="C6" s="283" t="s">
        <v>219</v>
      </c>
      <c r="D6" s="258"/>
      <c r="E6" s="258"/>
      <c r="F6" s="258"/>
      <c r="G6" s="284"/>
    </row>
    <row r="7" spans="3:7" x14ac:dyDescent="0.25">
      <c r="C7" s="285" t="s">
        <v>727</v>
      </c>
      <c r="D7" s="258"/>
      <c r="E7" s="258"/>
      <c r="F7" s="258"/>
      <c r="G7" s="284"/>
    </row>
    <row r="8" spans="3:7" x14ac:dyDescent="0.25">
      <c r="C8" s="286" t="s">
        <v>1</v>
      </c>
      <c r="D8" s="287"/>
      <c r="E8" s="287"/>
      <c r="F8" s="287"/>
      <c r="G8" s="288"/>
    </row>
    <row r="9" spans="3:7" x14ac:dyDescent="0.25">
      <c r="C9" s="191"/>
      <c r="D9" s="191"/>
      <c r="E9" s="191"/>
      <c r="F9" s="191"/>
      <c r="G9" s="191"/>
    </row>
    <row r="10" spans="3:7" x14ac:dyDescent="0.25">
      <c r="C10" s="272" t="s">
        <v>2</v>
      </c>
      <c r="D10" s="272"/>
      <c r="E10" s="188" t="s">
        <v>220</v>
      </c>
      <c r="F10" s="258" t="s">
        <v>222</v>
      </c>
      <c r="G10" s="188" t="s">
        <v>223</v>
      </c>
    </row>
    <row r="11" spans="3:7" x14ac:dyDescent="0.25">
      <c r="C11" s="275"/>
      <c r="D11" s="275"/>
      <c r="E11" s="192" t="s">
        <v>221</v>
      </c>
      <c r="F11" s="267"/>
      <c r="G11" s="192" t="s">
        <v>224</v>
      </c>
    </row>
    <row r="12" spans="3:7" x14ac:dyDescent="0.25">
      <c r="C12" s="183"/>
      <c r="D12" s="22"/>
      <c r="E12" s="23"/>
      <c r="F12" s="23"/>
      <c r="G12" s="23"/>
    </row>
    <row r="13" spans="3:7" x14ac:dyDescent="0.25">
      <c r="C13" s="19"/>
      <c r="D13" s="20" t="s">
        <v>225</v>
      </c>
      <c r="E13" s="224">
        <f>+E14+E15+E16</f>
        <v>361957900</v>
      </c>
      <c r="F13" s="233">
        <f t="shared" ref="F13:G13" si="0">+F14+F15+F16</f>
        <v>438709904.69999999</v>
      </c>
      <c r="G13" s="233">
        <f t="shared" si="0"/>
        <v>438709904.69999999</v>
      </c>
    </row>
    <row r="14" spans="3:7" x14ac:dyDescent="0.25">
      <c r="C14" s="19"/>
      <c r="D14" s="21" t="s">
        <v>226</v>
      </c>
      <c r="E14" s="224">
        <v>361957900</v>
      </c>
      <c r="F14" s="224">
        <v>431703900.25999999</v>
      </c>
      <c r="G14" s="224">
        <v>431703900.25999999</v>
      </c>
    </row>
    <row r="15" spans="3:7" x14ac:dyDescent="0.25">
      <c r="C15" s="19"/>
      <c r="D15" s="21" t="s">
        <v>227</v>
      </c>
      <c r="E15" s="224">
        <v>0</v>
      </c>
      <c r="F15" s="224">
        <v>7006004.4400000004</v>
      </c>
      <c r="G15" s="224">
        <v>7006004.4400000004</v>
      </c>
    </row>
    <row r="16" spans="3:7" x14ac:dyDescent="0.25">
      <c r="C16" s="19"/>
      <c r="D16" s="21" t="s">
        <v>228</v>
      </c>
      <c r="E16" s="224">
        <v>0</v>
      </c>
      <c r="F16" s="224">
        <v>0</v>
      </c>
      <c r="G16" s="224">
        <v>0</v>
      </c>
    </row>
    <row r="17" spans="3:7" x14ac:dyDescent="0.25">
      <c r="C17" s="19"/>
      <c r="D17" s="22"/>
      <c r="E17" s="224"/>
      <c r="F17" s="224"/>
      <c r="G17" s="224"/>
    </row>
    <row r="18" spans="3:7" x14ac:dyDescent="0.25">
      <c r="C18" s="19"/>
      <c r="D18" s="20" t="s">
        <v>229</v>
      </c>
      <c r="E18" s="224">
        <f>+E19+E20</f>
        <v>367697243.95999998</v>
      </c>
      <c r="F18" s="233">
        <f t="shared" ref="F18:G18" si="1">+F19+F20</f>
        <v>423226991.99000001</v>
      </c>
      <c r="G18" s="233">
        <f t="shared" si="1"/>
        <v>416598710.23000002</v>
      </c>
    </row>
    <row r="19" spans="3:7" x14ac:dyDescent="0.25">
      <c r="C19" s="19"/>
      <c r="D19" s="21" t="s">
        <v>230</v>
      </c>
      <c r="E19" s="224">
        <v>367697243.95999998</v>
      </c>
      <c r="F19" s="224">
        <v>416220987.55000001</v>
      </c>
      <c r="G19" s="224">
        <v>409592705.79000002</v>
      </c>
    </row>
    <row r="20" spans="3:7" x14ac:dyDescent="0.25">
      <c r="C20" s="19"/>
      <c r="D20" s="21" t="s">
        <v>231</v>
      </c>
      <c r="E20" s="224">
        <v>0</v>
      </c>
      <c r="F20" s="224">
        <v>7006004.4400000004</v>
      </c>
      <c r="G20" s="224">
        <v>7006004.4400000004</v>
      </c>
    </row>
    <row r="21" spans="3:7" x14ac:dyDescent="0.25">
      <c r="C21" s="19"/>
      <c r="D21" s="22"/>
      <c r="E21" s="224"/>
      <c r="F21" s="224"/>
      <c r="G21" s="224"/>
    </row>
    <row r="22" spans="3:7" x14ac:dyDescent="0.25">
      <c r="C22" s="19"/>
      <c r="D22" s="20" t="s">
        <v>232</v>
      </c>
      <c r="E22" s="224">
        <f>+E23</f>
        <v>0</v>
      </c>
      <c r="F22" s="224">
        <f>+F23</f>
        <v>5739343.96</v>
      </c>
      <c r="G22" s="224">
        <f>+G23</f>
        <v>5739343.96</v>
      </c>
    </row>
    <row r="23" spans="3:7" x14ac:dyDescent="0.25">
      <c r="C23" s="19"/>
      <c r="D23" s="21" t="s">
        <v>233</v>
      </c>
      <c r="E23" s="224">
        <v>0</v>
      </c>
      <c r="F23" s="224">
        <v>5739343.96</v>
      </c>
      <c r="G23" s="224">
        <v>5739343.96</v>
      </c>
    </row>
    <row r="24" spans="3:7" x14ac:dyDescent="0.25">
      <c r="C24" s="270"/>
      <c r="D24" s="21" t="s">
        <v>234</v>
      </c>
      <c r="E24" s="224">
        <v>0</v>
      </c>
      <c r="F24" s="224">
        <v>0</v>
      </c>
      <c r="G24" s="224">
        <v>0</v>
      </c>
    </row>
    <row r="25" spans="3:7" x14ac:dyDescent="0.25">
      <c r="C25" s="270"/>
      <c r="D25" s="21" t="s">
        <v>235</v>
      </c>
      <c r="E25" s="224"/>
      <c r="F25" s="224"/>
      <c r="G25" s="224"/>
    </row>
    <row r="26" spans="3:7" x14ac:dyDescent="0.25">
      <c r="C26" s="19"/>
      <c r="D26" s="22"/>
      <c r="E26" s="224"/>
      <c r="F26" s="224"/>
      <c r="G26" s="224"/>
    </row>
    <row r="27" spans="3:7" x14ac:dyDescent="0.25">
      <c r="C27" s="270"/>
      <c r="D27" s="20" t="s">
        <v>645</v>
      </c>
      <c r="E27" s="224">
        <v>0</v>
      </c>
      <c r="F27" s="224">
        <f t="shared" ref="F27:G27" si="2">F13-F18+F22</f>
        <v>21222256.669999979</v>
      </c>
      <c r="G27" s="224">
        <f t="shared" si="2"/>
        <v>27850538.42999997</v>
      </c>
    </row>
    <row r="28" spans="3:7" x14ac:dyDescent="0.25">
      <c r="C28" s="270"/>
      <c r="D28" s="20" t="s">
        <v>236</v>
      </c>
      <c r="E28" s="224">
        <v>0</v>
      </c>
      <c r="F28" s="224">
        <f>+F27-F16</f>
        <v>21222256.669999979</v>
      </c>
      <c r="G28" s="224">
        <f t="shared" ref="G28" si="3">+G27-G16</f>
        <v>27850538.42999997</v>
      </c>
    </row>
    <row r="29" spans="3:7" x14ac:dyDescent="0.25">
      <c r="C29" s="270"/>
      <c r="D29" s="22"/>
      <c r="E29" s="224"/>
      <c r="F29" s="224"/>
      <c r="G29" s="224"/>
    </row>
    <row r="30" spans="3:7" x14ac:dyDescent="0.25">
      <c r="C30" s="270"/>
      <c r="D30" s="20" t="s">
        <v>237</v>
      </c>
      <c r="E30" s="224"/>
      <c r="F30" s="224"/>
      <c r="G30" s="224"/>
    </row>
    <row r="31" spans="3:7" x14ac:dyDescent="0.25">
      <c r="C31" s="270"/>
      <c r="D31" s="20" t="s">
        <v>238</v>
      </c>
      <c r="E31" s="224">
        <v>-5739343.96</v>
      </c>
      <c r="F31" s="224">
        <f t="shared" ref="F31" si="4">F28-F22</f>
        <v>15482912.709999979</v>
      </c>
      <c r="G31" s="224">
        <f>G27-G22</f>
        <v>22111194.469999969</v>
      </c>
    </row>
    <row r="32" spans="3:7" x14ac:dyDescent="0.25">
      <c r="C32" s="24"/>
      <c r="D32" s="25"/>
      <c r="E32" s="127"/>
      <c r="F32" s="127"/>
      <c r="G32" s="127"/>
    </row>
    <row r="33" spans="3:7" x14ac:dyDescent="0.25">
      <c r="C33" s="279"/>
      <c r="D33" s="279"/>
      <c r="E33" s="279"/>
      <c r="F33" s="279"/>
      <c r="G33" s="279"/>
    </row>
    <row r="34" spans="3:7" x14ac:dyDescent="0.25">
      <c r="C34" s="275" t="s">
        <v>239</v>
      </c>
      <c r="D34" s="275"/>
      <c r="E34" s="192" t="s">
        <v>240</v>
      </c>
      <c r="F34" s="192" t="s">
        <v>222</v>
      </c>
      <c r="G34" s="192" t="s">
        <v>224</v>
      </c>
    </row>
    <row r="35" spans="3:7" x14ac:dyDescent="0.25">
      <c r="C35" s="183"/>
      <c r="D35" s="22"/>
      <c r="E35" s="23"/>
      <c r="F35" s="23"/>
      <c r="G35" s="26"/>
    </row>
    <row r="36" spans="3:7" x14ac:dyDescent="0.25">
      <c r="C36" s="270"/>
      <c r="D36" s="20" t="s">
        <v>241</v>
      </c>
      <c r="E36" s="224">
        <f>+E37+E38</f>
        <v>0</v>
      </c>
      <c r="F36" s="224">
        <f t="shared" ref="F36:G36" si="5">+F37+F38</f>
        <v>0</v>
      </c>
      <c r="G36" s="224">
        <f t="shared" si="5"/>
        <v>0</v>
      </c>
    </row>
    <row r="37" spans="3:7" x14ac:dyDescent="0.25">
      <c r="C37" s="270"/>
      <c r="D37" s="21" t="s">
        <v>242</v>
      </c>
      <c r="E37" s="224">
        <v>0</v>
      </c>
      <c r="F37" s="224">
        <v>0</v>
      </c>
      <c r="G37" s="224">
        <v>0</v>
      </c>
    </row>
    <row r="38" spans="3:7" x14ac:dyDescent="0.25">
      <c r="C38" s="270"/>
      <c r="D38" s="21" t="s">
        <v>243</v>
      </c>
      <c r="E38" s="224">
        <v>0</v>
      </c>
      <c r="F38" s="224">
        <v>0</v>
      </c>
      <c r="G38" s="224">
        <v>0</v>
      </c>
    </row>
    <row r="39" spans="3:7" x14ac:dyDescent="0.25">
      <c r="C39" s="19"/>
      <c r="D39" s="22"/>
      <c r="E39" s="224"/>
      <c r="F39" s="224"/>
      <c r="G39" s="224"/>
    </row>
    <row r="40" spans="3:7" x14ac:dyDescent="0.25">
      <c r="C40" s="19"/>
      <c r="D40" s="20" t="s">
        <v>244</v>
      </c>
      <c r="E40" s="224">
        <f>+E31+E36</f>
        <v>-5739343.96</v>
      </c>
      <c r="F40" s="224">
        <f t="shared" ref="F40:G40" si="6">+F31+F36</f>
        <v>15482912.709999979</v>
      </c>
      <c r="G40" s="224">
        <f t="shared" si="6"/>
        <v>22111194.469999969</v>
      </c>
    </row>
    <row r="41" spans="3:7" x14ac:dyDescent="0.25">
      <c r="C41" s="24"/>
      <c r="D41" s="25"/>
      <c r="E41" s="113"/>
      <c r="F41" s="113"/>
      <c r="G41" s="113"/>
    </row>
    <row r="43" spans="3:7" x14ac:dyDescent="0.25">
      <c r="C43" s="272" t="s">
        <v>239</v>
      </c>
      <c r="D43" s="272"/>
      <c r="E43" s="188" t="s">
        <v>220</v>
      </c>
      <c r="F43" s="258" t="s">
        <v>222</v>
      </c>
      <c r="G43" s="188" t="s">
        <v>223</v>
      </c>
    </row>
    <row r="44" spans="3:7" x14ac:dyDescent="0.25">
      <c r="C44" s="275"/>
      <c r="D44" s="275"/>
      <c r="E44" s="192" t="s">
        <v>240</v>
      </c>
      <c r="F44" s="267"/>
      <c r="G44" s="192" t="s">
        <v>224</v>
      </c>
    </row>
    <row r="45" spans="3:7" x14ac:dyDescent="0.25">
      <c r="C45" s="183"/>
      <c r="D45" s="22"/>
      <c r="E45" s="184"/>
      <c r="F45" s="184"/>
      <c r="G45" s="184"/>
    </row>
    <row r="46" spans="3:7" x14ac:dyDescent="0.25">
      <c r="C46" s="139"/>
      <c r="D46" s="141" t="s">
        <v>245</v>
      </c>
      <c r="E46" s="224">
        <f>+E47+E48</f>
        <v>0</v>
      </c>
      <c r="F46" s="224">
        <f t="shared" ref="F46:G46" si="7">+F47+F48</f>
        <v>0</v>
      </c>
      <c r="G46" s="224">
        <f t="shared" si="7"/>
        <v>0</v>
      </c>
    </row>
    <row r="47" spans="3:7" x14ac:dyDescent="0.25">
      <c r="C47" s="270"/>
      <c r="D47" s="21" t="s">
        <v>246</v>
      </c>
      <c r="E47" s="224">
        <v>0</v>
      </c>
      <c r="F47" s="224">
        <v>0</v>
      </c>
      <c r="G47" s="224">
        <v>0</v>
      </c>
    </row>
    <row r="48" spans="3:7" x14ac:dyDescent="0.25">
      <c r="C48" s="270"/>
      <c r="D48" s="21" t="s">
        <v>247</v>
      </c>
      <c r="E48" s="224">
        <v>0</v>
      </c>
      <c r="F48" s="224">
        <v>0</v>
      </c>
      <c r="G48" s="224">
        <v>0</v>
      </c>
    </row>
    <row r="49" spans="1:7" x14ac:dyDescent="0.25">
      <c r="C49" s="270"/>
      <c r="D49" s="21" t="s">
        <v>248</v>
      </c>
      <c r="E49" s="224"/>
      <c r="F49" s="224"/>
      <c r="G49" s="224"/>
    </row>
    <row r="50" spans="1:7" x14ac:dyDescent="0.25">
      <c r="C50" s="270"/>
      <c r="D50" s="141" t="s">
        <v>249</v>
      </c>
      <c r="E50" s="224">
        <f>+E51+E52</f>
        <v>0</v>
      </c>
      <c r="F50" s="224">
        <f t="shared" ref="F50:G50" si="8">+F51+F52</f>
        <v>0</v>
      </c>
      <c r="G50" s="224">
        <f t="shared" si="8"/>
        <v>0</v>
      </c>
    </row>
    <row r="51" spans="1:7" x14ac:dyDescent="0.25">
      <c r="C51" s="270"/>
      <c r="D51" s="21" t="s">
        <v>250</v>
      </c>
      <c r="E51" s="224">
        <v>0</v>
      </c>
      <c r="F51" s="224">
        <v>0</v>
      </c>
      <c r="G51" s="224">
        <v>0</v>
      </c>
    </row>
    <row r="52" spans="1:7" x14ac:dyDescent="0.25">
      <c r="C52" s="270"/>
      <c r="D52" s="21" t="s">
        <v>251</v>
      </c>
      <c r="E52" s="224">
        <v>0</v>
      </c>
      <c r="F52" s="224">
        <v>0</v>
      </c>
      <c r="G52" s="224">
        <v>0</v>
      </c>
    </row>
    <row r="53" spans="1:7" x14ac:dyDescent="0.25">
      <c r="C53" s="139"/>
      <c r="D53" s="22"/>
      <c r="E53" s="224"/>
      <c r="F53" s="224"/>
      <c r="G53" s="224"/>
    </row>
    <row r="54" spans="1:7" x14ac:dyDescent="0.25">
      <c r="C54" s="270"/>
      <c r="D54" s="276" t="s">
        <v>252</v>
      </c>
      <c r="E54" s="224">
        <f>+E46-E50</f>
        <v>0</v>
      </c>
      <c r="F54" s="224">
        <f t="shared" ref="F54:G54" si="9">+F46-F50</f>
        <v>0</v>
      </c>
      <c r="G54" s="224">
        <f t="shared" si="9"/>
        <v>0</v>
      </c>
    </row>
    <row r="55" spans="1:7" x14ac:dyDescent="0.25">
      <c r="C55" s="271"/>
      <c r="D55" s="277"/>
      <c r="E55" s="28"/>
      <c r="F55" s="28"/>
      <c r="G55" s="28"/>
    </row>
    <row r="57" spans="1:7" x14ac:dyDescent="0.25">
      <c r="C57" s="272" t="s">
        <v>239</v>
      </c>
      <c r="D57" s="272"/>
      <c r="E57" s="188" t="s">
        <v>220</v>
      </c>
      <c r="F57" s="258" t="s">
        <v>222</v>
      </c>
      <c r="G57" s="188" t="s">
        <v>223</v>
      </c>
    </row>
    <row r="58" spans="1:7" x14ac:dyDescent="0.25">
      <c r="C58" s="275"/>
      <c r="D58" s="275"/>
      <c r="E58" s="192" t="s">
        <v>240</v>
      </c>
      <c r="F58" s="267"/>
      <c r="G58" s="192" t="s">
        <v>224</v>
      </c>
    </row>
    <row r="59" spans="1:7" x14ac:dyDescent="0.25">
      <c r="C59" s="270"/>
      <c r="D59" s="273"/>
      <c r="E59" s="23"/>
      <c r="F59" s="23"/>
      <c r="G59" s="23"/>
    </row>
    <row r="60" spans="1:7" x14ac:dyDescent="0.25">
      <c r="A60">
        <v>1</v>
      </c>
      <c r="C60" s="270"/>
      <c r="D60" s="274" t="s">
        <v>226</v>
      </c>
      <c r="E60" s="233">
        <f>+E13</f>
        <v>361957900</v>
      </c>
      <c r="F60" s="233">
        <f>F14</f>
        <v>431703900.25999999</v>
      </c>
      <c r="G60" s="233">
        <f>G14</f>
        <v>431703900.25999999</v>
      </c>
    </row>
    <row r="61" spans="1:7" x14ac:dyDescent="0.25">
      <c r="C61" s="270"/>
      <c r="D61" s="274"/>
      <c r="E61" s="224"/>
      <c r="F61" s="224"/>
      <c r="G61" s="224"/>
    </row>
    <row r="62" spans="1:7" x14ac:dyDescent="0.25">
      <c r="C62" s="270"/>
      <c r="D62" s="136" t="s">
        <v>253</v>
      </c>
      <c r="E62" s="224">
        <f>+E63+E64</f>
        <v>0</v>
      </c>
      <c r="F62" s="224">
        <f t="shared" ref="F62:G62" si="10">+F63+F64</f>
        <v>0</v>
      </c>
      <c r="G62" s="224">
        <f t="shared" si="10"/>
        <v>0</v>
      </c>
    </row>
    <row r="63" spans="1:7" x14ac:dyDescent="0.25">
      <c r="C63" s="270"/>
      <c r="D63" s="21" t="s">
        <v>254</v>
      </c>
      <c r="E63" s="224">
        <f>E47</f>
        <v>0</v>
      </c>
      <c r="F63" s="224">
        <f t="shared" ref="F63:G63" si="11">F47</f>
        <v>0</v>
      </c>
      <c r="G63" s="224">
        <f t="shared" si="11"/>
        <v>0</v>
      </c>
    </row>
    <row r="64" spans="1:7" x14ac:dyDescent="0.25">
      <c r="C64" s="270"/>
      <c r="D64" s="21" t="s">
        <v>250</v>
      </c>
      <c r="E64" s="224">
        <f>E51</f>
        <v>0</v>
      </c>
      <c r="F64" s="224">
        <f t="shared" ref="F64:G64" si="12">F51</f>
        <v>0</v>
      </c>
      <c r="G64" s="224">
        <f t="shared" si="12"/>
        <v>0</v>
      </c>
    </row>
    <row r="65" spans="3:9" x14ac:dyDescent="0.25">
      <c r="C65" s="270"/>
      <c r="D65" s="29"/>
      <c r="E65" s="224"/>
      <c r="F65" s="224"/>
      <c r="G65" s="224"/>
    </row>
    <row r="66" spans="3:9" x14ac:dyDescent="0.25">
      <c r="C66" s="139"/>
      <c r="D66" s="140" t="s">
        <v>230</v>
      </c>
      <c r="E66" s="229">
        <f>+'FORMATO 6A'!E11</f>
        <v>367697243.96000004</v>
      </c>
      <c r="F66" s="229">
        <v>416220987.55000001</v>
      </c>
      <c r="G66" s="229">
        <v>409592705.79000002</v>
      </c>
    </row>
    <row r="67" spans="3:9" x14ac:dyDescent="0.25">
      <c r="C67" s="139"/>
      <c r="D67" s="29"/>
      <c r="E67" s="224"/>
      <c r="F67" s="224"/>
      <c r="G67" s="224"/>
    </row>
    <row r="68" spans="3:9" x14ac:dyDescent="0.25">
      <c r="C68" s="139"/>
      <c r="D68" s="140" t="s">
        <v>233</v>
      </c>
      <c r="E68" s="224"/>
      <c r="F68" s="224">
        <f>+F23</f>
        <v>5739343.96</v>
      </c>
      <c r="G68" s="224">
        <f>+G23</f>
        <v>5739343.96</v>
      </c>
    </row>
    <row r="69" spans="3:9" x14ac:dyDescent="0.25">
      <c r="C69" s="139"/>
      <c r="D69" s="29"/>
      <c r="E69" s="224"/>
      <c r="F69" s="224"/>
      <c r="G69" s="224"/>
      <c r="I69" s="120"/>
    </row>
    <row r="70" spans="3:9" x14ac:dyDescent="0.25">
      <c r="C70" s="270"/>
      <c r="D70" s="30" t="s">
        <v>255</v>
      </c>
      <c r="E70" s="224">
        <v>0</v>
      </c>
      <c r="F70" s="224">
        <f>F60+F62-F66+F68</f>
        <v>21222256.669999979</v>
      </c>
      <c r="G70" s="245">
        <f>G60+G62-G66+G68</f>
        <v>27850538.42999997</v>
      </c>
    </row>
    <row r="71" spans="3:9" x14ac:dyDescent="0.25">
      <c r="C71" s="270"/>
      <c r="D71" s="30" t="s">
        <v>256</v>
      </c>
      <c r="E71" s="224">
        <f>E70-E62</f>
        <v>0</v>
      </c>
      <c r="F71" s="224">
        <f t="shared" ref="F71:G71" si="13">F70-F62</f>
        <v>21222256.669999979</v>
      </c>
      <c r="G71" s="224">
        <f t="shared" si="13"/>
        <v>27850538.42999997</v>
      </c>
      <c r="I71" s="120"/>
    </row>
    <row r="72" spans="3:9" x14ac:dyDescent="0.25">
      <c r="C72" s="270"/>
      <c r="D72" s="30" t="s">
        <v>257</v>
      </c>
      <c r="E72" s="224"/>
      <c r="F72" s="224"/>
      <c r="G72" s="224"/>
    </row>
    <row r="73" spans="3:9" x14ac:dyDescent="0.25">
      <c r="C73" s="271"/>
      <c r="D73" s="31"/>
      <c r="E73" s="170"/>
      <c r="F73" s="170"/>
      <c r="G73" s="170"/>
    </row>
    <row r="74" spans="3:9" x14ac:dyDescent="0.25">
      <c r="C74" s="6"/>
      <c r="D74" s="1"/>
      <c r="E74" s="1"/>
      <c r="F74" s="1"/>
      <c r="G74" s="1"/>
    </row>
    <row r="75" spans="3:9" x14ac:dyDescent="0.25">
      <c r="C75" s="272" t="s">
        <v>239</v>
      </c>
      <c r="D75" s="272"/>
      <c r="E75" s="188" t="s">
        <v>220</v>
      </c>
      <c r="F75" s="258" t="s">
        <v>222</v>
      </c>
      <c r="G75" s="188" t="s">
        <v>223</v>
      </c>
    </row>
    <row r="76" spans="3:9" x14ac:dyDescent="0.25">
      <c r="C76" s="272"/>
      <c r="D76" s="272"/>
      <c r="E76" s="188" t="s">
        <v>240</v>
      </c>
      <c r="F76" s="258"/>
      <c r="G76" s="188" t="s">
        <v>224</v>
      </c>
    </row>
    <row r="77" spans="3:9" x14ac:dyDescent="0.25">
      <c r="C77" s="270"/>
      <c r="D77" s="273"/>
      <c r="E77" s="26"/>
      <c r="F77" s="193"/>
      <c r="G77" s="193"/>
    </row>
    <row r="78" spans="3:9" x14ac:dyDescent="0.25">
      <c r="C78" s="270"/>
      <c r="D78" s="274" t="s">
        <v>227</v>
      </c>
      <c r="E78" s="224">
        <v>0</v>
      </c>
      <c r="F78" s="224">
        <v>7006004.4400000004</v>
      </c>
      <c r="G78" s="224">
        <v>7006004.4400000004</v>
      </c>
    </row>
    <row r="79" spans="3:9" x14ac:dyDescent="0.25">
      <c r="C79" s="270"/>
      <c r="D79" s="274"/>
      <c r="E79" s="224"/>
      <c r="F79" s="224"/>
      <c r="G79" s="224"/>
    </row>
    <row r="80" spans="3:9" x14ac:dyDescent="0.25">
      <c r="C80" s="270"/>
      <c r="D80" s="140" t="s">
        <v>258</v>
      </c>
      <c r="E80" s="224">
        <f>+E83-E84</f>
        <v>0</v>
      </c>
      <c r="F80" s="224">
        <f t="shared" ref="F80:G80" si="14">+F83-F84</f>
        <v>0</v>
      </c>
      <c r="G80" s="224">
        <f t="shared" si="14"/>
        <v>0</v>
      </c>
    </row>
    <row r="81" spans="3:7" x14ac:dyDescent="0.25">
      <c r="C81" s="270"/>
      <c r="D81" s="140" t="s">
        <v>646</v>
      </c>
      <c r="E81" s="224"/>
      <c r="F81" s="224"/>
      <c r="G81" s="224"/>
    </row>
    <row r="82" spans="3:7" x14ac:dyDescent="0.25">
      <c r="C82" s="270"/>
      <c r="D82" s="21" t="s">
        <v>259</v>
      </c>
      <c r="E82" s="224"/>
      <c r="F82" s="224"/>
      <c r="G82" s="224"/>
    </row>
    <row r="83" spans="3:7" x14ac:dyDescent="0.25">
      <c r="C83" s="270"/>
      <c r="D83" s="21" t="s">
        <v>248</v>
      </c>
      <c r="E83" s="224">
        <v>0</v>
      </c>
      <c r="F83" s="224">
        <v>0</v>
      </c>
      <c r="G83" s="224">
        <v>0</v>
      </c>
    </row>
    <row r="84" spans="3:7" x14ac:dyDescent="0.25">
      <c r="C84" s="270"/>
      <c r="D84" s="21" t="s">
        <v>251</v>
      </c>
      <c r="E84" s="224">
        <v>0</v>
      </c>
      <c r="F84" s="224">
        <v>0</v>
      </c>
      <c r="G84" s="224">
        <v>0</v>
      </c>
    </row>
    <row r="85" spans="3:7" x14ac:dyDescent="0.25">
      <c r="C85" s="270"/>
      <c r="D85" s="29"/>
      <c r="E85" s="224"/>
      <c r="F85" s="224"/>
      <c r="G85" s="224"/>
    </row>
    <row r="86" spans="3:7" x14ac:dyDescent="0.25">
      <c r="C86" s="139"/>
      <c r="D86" s="140" t="s">
        <v>231</v>
      </c>
      <c r="E86" s="224">
        <v>0</v>
      </c>
      <c r="F86" s="224">
        <v>7006004.4400000004</v>
      </c>
      <c r="G86" s="224">
        <v>7006004.4400000004</v>
      </c>
    </row>
    <row r="87" spans="3:7" x14ac:dyDescent="0.25">
      <c r="C87" s="139"/>
      <c r="D87" s="29"/>
      <c r="E87" s="224"/>
      <c r="F87" s="224"/>
      <c r="G87" s="224"/>
    </row>
    <row r="88" spans="3:7" x14ac:dyDescent="0.25">
      <c r="C88" s="139"/>
      <c r="D88" s="140" t="s">
        <v>260</v>
      </c>
      <c r="E88" s="224">
        <v>0</v>
      </c>
      <c r="F88" s="224">
        <v>0</v>
      </c>
      <c r="G88" s="224">
        <v>0</v>
      </c>
    </row>
    <row r="89" spans="3:7" x14ac:dyDescent="0.25">
      <c r="C89" s="139"/>
      <c r="D89" s="29"/>
      <c r="E89" s="224"/>
      <c r="F89" s="224"/>
      <c r="G89" s="224"/>
    </row>
    <row r="90" spans="3:7" x14ac:dyDescent="0.25">
      <c r="C90" s="270"/>
      <c r="D90" s="30" t="s">
        <v>261</v>
      </c>
      <c r="E90" s="224">
        <f>+E78+E80+E86+E88</f>
        <v>0</v>
      </c>
      <c r="F90" s="224">
        <f>+F78+F80-F86-F88</f>
        <v>0</v>
      </c>
      <c r="G90" s="224">
        <f>+G78+G80-G86-G88</f>
        <v>0</v>
      </c>
    </row>
    <row r="91" spans="3:7" x14ac:dyDescent="0.25">
      <c r="C91" s="270"/>
      <c r="D91" s="30" t="s">
        <v>262</v>
      </c>
      <c r="E91" s="224"/>
      <c r="F91" s="224"/>
      <c r="G91" s="224"/>
    </row>
    <row r="92" spans="3:7" x14ac:dyDescent="0.25">
      <c r="C92" s="270"/>
      <c r="D92" s="30" t="s">
        <v>263</v>
      </c>
      <c r="E92" s="224">
        <f>+E80</f>
        <v>0</v>
      </c>
      <c r="F92" s="224">
        <f>F90</f>
        <v>0</v>
      </c>
      <c r="G92" s="224">
        <f>G90</f>
        <v>0</v>
      </c>
    </row>
    <row r="93" spans="3:7" x14ac:dyDescent="0.25">
      <c r="C93" s="271"/>
      <c r="D93" s="31"/>
      <c r="E93" s="27"/>
      <c r="F93" s="34"/>
      <c r="G93" s="34"/>
    </row>
    <row r="98" spans="8:13" x14ac:dyDescent="0.25">
      <c r="H98" s="178"/>
      <c r="I98" s="178"/>
      <c r="J98" s="178"/>
      <c r="K98" s="178"/>
      <c r="L98" s="178"/>
      <c r="M98" s="178"/>
    </row>
    <row r="99" spans="8:13" x14ac:dyDescent="0.25">
      <c r="H99" s="178"/>
      <c r="I99" s="178"/>
      <c r="J99" s="178"/>
      <c r="K99" s="178"/>
      <c r="L99" s="178"/>
      <c r="M99" s="178"/>
    </row>
    <row r="100" spans="8:13" x14ac:dyDescent="0.25">
      <c r="H100" s="178"/>
      <c r="I100" s="178"/>
      <c r="J100" s="178"/>
      <c r="K100" s="178"/>
      <c r="L100" s="178"/>
      <c r="M100" s="178"/>
    </row>
    <row r="101" spans="8:13" x14ac:dyDescent="0.25">
      <c r="H101" s="178"/>
      <c r="I101" s="178"/>
      <c r="J101" s="178"/>
      <c r="K101" s="178"/>
      <c r="L101" s="178"/>
      <c r="M101" s="178"/>
    </row>
    <row r="102" spans="8:13" x14ac:dyDescent="0.25">
      <c r="H102" s="178"/>
      <c r="I102" s="178"/>
      <c r="J102" s="178"/>
      <c r="K102" s="178"/>
      <c r="L102" s="178"/>
      <c r="M102" s="178"/>
    </row>
    <row r="103" spans="8:13" x14ac:dyDescent="0.25">
      <c r="H103" s="178"/>
      <c r="I103" s="178"/>
      <c r="J103" s="178"/>
      <c r="K103" s="178"/>
      <c r="L103" s="178"/>
      <c r="M103" s="178"/>
    </row>
    <row r="104" spans="8:13" x14ac:dyDescent="0.25">
      <c r="H104" s="178"/>
      <c r="I104" s="178"/>
      <c r="J104" s="178"/>
      <c r="K104" s="178"/>
      <c r="L104" s="178"/>
      <c r="M104" s="178"/>
    </row>
    <row r="105" spans="8:13" x14ac:dyDescent="0.25">
      <c r="H105" s="178"/>
      <c r="I105" s="178"/>
      <c r="J105" s="178"/>
      <c r="K105" s="178"/>
      <c r="L105" s="178"/>
      <c r="M105" s="178"/>
    </row>
    <row r="106" spans="8:13" x14ac:dyDescent="0.25">
      <c r="H106" s="178"/>
      <c r="I106" s="178"/>
      <c r="J106" s="178"/>
      <c r="K106" s="178"/>
      <c r="L106" s="178"/>
      <c r="M106" s="178"/>
    </row>
    <row r="107" spans="8:13" x14ac:dyDescent="0.25">
      <c r="H107" s="178"/>
      <c r="I107" s="178"/>
      <c r="J107" s="178"/>
      <c r="K107" s="178"/>
      <c r="L107" s="178"/>
      <c r="M107" s="178"/>
    </row>
    <row r="108" spans="8:13" x14ac:dyDescent="0.25">
      <c r="H108" s="178"/>
      <c r="I108" s="178"/>
      <c r="J108" s="178"/>
      <c r="K108" s="178"/>
      <c r="L108" s="178"/>
      <c r="M108" s="178"/>
    </row>
    <row r="109" spans="8:13" x14ac:dyDescent="0.25">
      <c r="H109" s="178"/>
      <c r="I109" s="178"/>
      <c r="J109" s="178"/>
      <c r="K109" s="178"/>
      <c r="L109" s="178"/>
      <c r="M109" s="178"/>
    </row>
    <row r="110" spans="8:13" x14ac:dyDescent="0.25">
      <c r="H110" s="178"/>
      <c r="I110" s="178"/>
      <c r="J110" s="178"/>
      <c r="K110" s="178"/>
      <c r="L110" s="178"/>
      <c r="M110" s="178"/>
    </row>
    <row r="111" spans="8:13" x14ac:dyDescent="0.25">
      <c r="H111" s="178"/>
      <c r="I111" s="178"/>
      <c r="J111" s="178"/>
      <c r="K111" s="178"/>
      <c r="L111" s="178"/>
      <c r="M111" s="178"/>
    </row>
    <row r="112" spans="8:13" x14ac:dyDescent="0.25">
      <c r="H112" s="178"/>
      <c r="I112" s="178"/>
      <c r="J112" s="178"/>
      <c r="K112" s="178"/>
      <c r="L112" s="178"/>
      <c r="M112" s="178"/>
    </row>
    <row r="113" spans="8:13" x14ac:dyDescent="0.25">
      <c r="H113" s="178"/>
      <c r="I113" s="178"/>
      <c r="J113" s="178"/>
      <c r="K113" s="178"/>
      <c r="L113" s="178"/>
      <c r="M113" s="178"/>
    </row>
    <row r="114" spans="8:13" x14ac:dyDescent="0.25">
      <c r="H114" s="178"/>
      <c r="I114" s="178"/>
      <c r="J114" s="178"/>
      <c r="K114" s="178"/>
      <c r="L114" s="178"/>
      <c r="M114" s="178"/>
    </row>
    <row r="115" spans="8:13" x14ac:dyDescent="0.25">
      <c r="H115" s="178"/>
      <c r="I115" s="178"/>
      <c r="J115" s="178"/>
      <c r="K115" s="178"/>
      <c r="L115" s="178"/>
      <c r="M115" s="178"/>
    </row>
    <row r="116" spans="8:13" x14ac:dyDescent="0.25">
      <c r="H116" s="178"/>
      <c r="I116" s="178"/>
      <c r="J116" s="178"/>
      <c r="K116" s="178"/>
      <c r="L116" s="178"/>
      <c r="M116" s="178"/>
    </row>
    <row r="117" spans="8:13" x14ac:dyDescent="0.25">
      <c r="H117" s="178"/>
      <c r="I117" s="178"/>
      <c r="J117" s="178"/>
      <c r="K117" s="178"/>
      <c r="L117" s="178"/>
      <c r="M117" s="178"/>
    </row>
    <row r="118" spans="8:13" x14ac:dyDescent="0.25">
      <c r="H118" s="178"/>
      <c r="I118" s="178"/>
      <c r="J118" s="178"/>
      <c r="K118" s="178"/>
      <c r="L118" s="178"/>
      <c r="M118" s="178"/>
    </row>
    <row r="119" spans="8:13" x14ac:dyDescent="0.25">
      <c r="H119" s="178"/>
      <c r="I119" s="178"/>
      <c r="J119" s="178"/>
      <c r="K119" s="178"/>
      <c r="L119" s="178"/>
      <c r="M119" s="178"/>
    </row>
    <row r="120" spans="8:13" x14ac:dyDescent="0.25">
      <c r="H120" s="178"/>
      <c r="I120" s="178"/>
      <c r="J120" s="178"/>
      <c r="K120" s="178"/>
      <c r="L120" s="178"/>
      <c r="M120" s="178"/>
    </row>
    <row r="121" spans="8:13" x14ac:dyDescent="0.25">
      <c r="H121" s="178"/>
      <c r="I121" s="178"/>
      <c r="J121" s="178"/>
      <c r="K121" s="178"/>
      <c r="L121" s="178"/>
      <c r="M121" s="178"/>
    </row>
    <row r="122" spans="8:13" x14ac:dyDescent="0.25">
      <c r="H122" s="178"/>
      <c r="I122" s="178"/>
      <c r="J122" s="178"/>
      <c r="K122" s="178"/>
      <c r="L122" s="178"/>
      <c r="M122" s="178"/>
    </row>
    <row r="123" spans="8:13" x14ac:dyDescent="0.25">
      <c r="H123" s="178"/>
      <c r="I123" s="178"/>
      <c r="J123" s="178"/>
      <c r="K123" s="178"/>
      <c r="L123" s="178"/>
      <c r="M123" s="178"/>
    </row>
    <row r="124" spans="8:13" x14ac:dyDescent="0.25">
      <c r="H124" s="178"/>
      <c r="I124" s="178"/>
      <c r="J124" s="178"/>
      <c r="K124" s="178"/>
      <c r="L124" s="178"/>
      <c r="M124" s="178"/>
    </row>
    <row r="125" spans="8:13" x14ac:dyDescent="0.25">
      <c r="H125" s="178"/>
      <c r="I125" s="178"/>
      <c r="J125" s="178"/>
      <c r="K125" s="178"/>
      <c r="L125" s="178"/>
      <c r="M125" s="178"/>
    </row>
    <row r="126" spans="8:13" x14ac:dyDescent="0.25">
      <c r="H126" s="178"/>
      <c r="I126" s="178"/>
      <c r="J126" s="178"/>
      <c r="K126" s="178"/>
      <c r="L126" s="178"/>
      <c r="M126" s="178"/>
    </row>
    <row r="127" spans="8:13" x14ac:dyDescent="0.25">
      <c r="H127" s="178"/>
      <c r="I127" s="178"/>
      <c r="J127" s="178"/>
      <c r="K127" s="178"/>
      <c r="L127" s="178"/>
      <c r="M127" s="178"/>
    </row>
    <row r="128" spans="8:13" x14ac:dyDescent="0.25">
      <c r="H128" s="178"/>
      <c r="I128" s="178"/>
      <c r="J128" s="178"/>
      <c r="K128" s="178"/>
      <c r="L128" s="178"/>
      <c r="M128" s="178"/>
    </row>
    <row r="129" spans="8:13" x14ac:dyDescent="0.25">
      <c r="H129" s="178"/>
      <c r="I129" s="178"/>
      <c r="J129" s="178"/>
      <c r="K129" s="178"/>
      <c r="L129" s="178"/>
      <c r="M129" s="178"/>
    </row>
    <row r="130" spans="8:13" x14ac:dyDescent="0.25">
      <c r="H130" s="178"/>
      <c r="I130" s="178"/>
      <c r="J130" s="178"/>
      <c r="K130" s="178"/>
      <c r="L130" s="178"/>
      <c r="M130" s="178"/>
    </row>
    <row r="131" spans="8:13" x14ac:dyDescent="0.25">
      <c r="H131" s="178"/>
      <c r="I131" s="178"/>
      <c r="J131" s="178"/>
      <c r="K131" s="178"/>
      <c r="L131" s="178"/>
      <c r="M131" s="178"/>
    </row>
    <row r="132" spans="8:13" x14ac:dyDescent="0.25">
      <c r="H132" s="178"/>
      <c r="I132" s="178"/>
      <c r="J132" s="178"/>
      <c r="K132" s="178"/>
      <c r="L132" s="178"/>
      <c r="M132" s="178"/>
    </row>
    <row r="133" spans="8:13" x14ac:dyDescent="0.25">
      <c r="H133" s="178"/>
      <c r="I133" s="178"/>
      <c r="J133" s="178"/>
      <c r="K133" s="178"/>
      <c r="L133" s="178"/>
      <c r="M133" s="178"/>
    </row>
    <row r="134" spans="8:13" x14ac:dyDescent="0.25">
      <c r="H134" s="178"/>
      <c r="I134" s="178"/>
      <c r="J134" s="178"/>
      <c r="K134" s="178"/>
      <c r="L134" s="178"/>
      <c r="M134" s="178"/>
    </row>
    <row r="135" spans="8:13" x14ac:dyDescent="0.25">
      <c r="H135" s="178"/>
      <c r="I135" s="178"/>
      <c r="J135" s="178"/>
      <c r="K135" s="178"/>
      <c r="L135" s="178"/>
      <c r="M135" s="178"/>
    </row>
    <row r="136" spans="8:13" x14ac:dyDescent="0.25">
      <c r="H136" s="178"/>
      <c r="I136" s="178"/>
      <c r="J136" s="178"/>
      <c r="K136" s="178"/>
      <c r="L136" s="178"/>
      <c r="M136" s="178"/>
    </row>
    <row r="137" spans="8:13" x14ac:dyDescent="0.25">
      <c r="H137" s="178"/>
      <c r="I137" s="178"/>
      <c r="J137" s="178"/>
      <c r="K137" s="178"/>
      <c r="L137" s="178"/>
      <c r="M137" s="178"/>
    </row>
    <row r="138" spans="8:13" x14ac:dyDescent="0.25">
      <c r="H138" s="178"/>
      <c r="I138" s="178"/>
      <c r="J138" s="178"/>
      <c r="K138" s="178"/>
      <c r="L138" s="178"/>
      <c r="M138" s="178"/>
    </row>
    <row r="139" spans="8:13" x14ac:dyDescent="0.25">
      <c r="H139" s="178"/>
      <c r="I139" s="178"/>
      <c r="J139" s="178"/>
      <c r="K139" s="178"/>
      <c r="L139" s="178"/>
      <c r="M139" s="178"/>
    </row>
    <row r="140" spans="8:13" x14ac:dyDescent="0.25">
      <c r="H140" s="178"/>
      <c r="I140" s="178"/>
      <c r="J140" s="178"/>
      <c r="K140" s="178"/>
      <c r="L140" s="178"/>
      <c r="M140" s="178"/>
    </row>
    <row r="141" spans="8:13" x14ac:dyDescent="0.25">
      <c r="H141" s="178"/>
      <c r="I141" s="178"/>
      <c r="J141" s="178"/>
      <c r="K141" s="178"/>
      <c r="L141" s="178"/>
      <c r="M141" s="178"/>
    </row>
    <row r="142" spans="8:13" x14ac:dyDescent="0.25">
      <c r="H142" s="178"/>
      <c r="I142" s="178"/>
      <c r="J142" s="178"/>
      <c r="K142" s="178"/>
      <c r="L142" s="178"/>
      <c r="M142" s="178"/>
    </row>
    <row r="143" spans="8:13" x14ac:dyDescent="0.25">
      <c r="H143" s="178"/>
      <c r="I143" s="178"/>
      <c r="J143" s="178"/>
      <c r="K143" s="178"/>
      <c r="L143" s="178"/>
      <c r="M143" s="178"/>
    </row>
    <row r="144" spans="8:13" x14ac:dyDescent="0.25">
      <c r="H144" s="178"/>
      <c r="I144" s="178"/>
      <c r="J144" s="178"/>
      <c r="K144" s="178"/>
      <c r="L144" s="178"/>
      <c r="M144" s="178"/>
    </row>
    <row r="145" spans="8:13" x14ac:dyDescent="0.25">
      <c r="H145" s="178"/>
      <c r="I145" s="178"/>
      <c r="J145" s="178"/>
      <c r="K145" s="178"/>
      <c r="L145" s="178"/>
      <c r="M145" s="178"/>
    </row>
    <row r="146" spans="8:13" x14ac:dyDescent="0.25">
      <c r="H146" s="178"/>
      <c r="I146" s="178"/>
      <c r="J146" s="178"/>
      <c r="K146" s="178"/>
      <c r="L146" s="178"/>
      <c r="M146" s="178"/>
    </row>
  </sheetData>
  <mergeCells count="33"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workbookViewId="0">
      <selection activeCell="J93" sqref="J93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300" t="s">
        <v>644</v>
      </c>
      <c r="D4" s="268"/>
      <c r="E4" s="268"/>
      <c r="F4" s="268"/>
      <c r="G4" s="268"/>
      <c r="H4" s="268"/>
      <c r="I4" s="268"/>
      <c r="J4" s="268"/>
      <c r="K4" s="301"/>
    </row>
    <row r="5" spans="3:12" x14ac:dyDescent="0.25">
      <c r="C5" s="302" t="s">
        <v>264</v>
      </c>
      <c r="D5" s="258"/>
      <c r="E5" s="258"/>
      <c r="F5" s="258"/>
      <c r="G5" s="258"/>
      <c r="H5" s="258"/>
      <c r="I5" s="258"/>
      <c r="J5" s="258"/>
      <c r="K5" s="303"/>
    </row>
    <row r="6" spans="3:12" x14ac:dyDescent="0.25">
      <c r="C6" s="304" t="s">
        <v>726</v>
      </c>
      <c r="D6" s="258"/>
      <c r="E6" s="258"/>
      <c r="F6" s="258"/>
      <c r="G6" s="258"/>
      <c r="H6" s="258"/>
      <c r="I6" s="258"/>
      <c r="J6" s="258"/>
      <c r="K6" s="303"/>
    </row>
    <row r="7" spans="3:12" x14ac:dyDescent="0.25">
      <c r="C7" s="305" t="s">
        <v>1</v>
      </c>
      <c r="D7" s="267"/>
      <c r="E7" s="267"/>
      <c r="F7" s="267"/>
      <c r="G7" s="267"/>
      <c r="H7" s="267"/>
      <c r="I7" s="267"/>
      <c r="J7" s="267"/>
      <c r="K7" s="306"/>
    </row>
    <row r="8" spans="3:12" x14ac:dyDescent="0.25">
      <c r="C8" s="307"/>
      <c r="D8" s="307"/>
      <c r="E8" s="307"/>
      <c r="F8" s="258" t="s">
        <v>265</v>
      </c>
      <c r="G8" s="258"/>
      <c r="H8" s="258"/>
      <c r="I8" s="258"/>
      <c r="J8" s="258"/>
      <c r="K8" s="258" t="s">
        <v>266</v>
      </c>
    </row>
    <row r="9" spans="3:12" x14ac:dyDescent="0.25">
      <c r="C9" s="258" t="s">
        <v>239</v>
      </c>
      <c r="D9" s="258"/>
      <c r="E9" s="258"/>
      <c r="F9" s="258" t="s">
        <v>268</v>
      </c>
      <c r="G9" s="188" t="s">
        <v>269</v>
      </c>
      <c r="H9" s="258" t="s">
        <v>271</v>
      </c>
      <c r="I9" s="258" t="s">
        <v>222</v>
      </c>
      <c r="J9" s="258" t="s">
        <v>272</v>
      </c>
      <c r="K9" s="258"/>
    </row>
    <row r="10" spans="3:12" x14ac:dyDescent="0.25">
      <c r="C10" s="258" t="s">
        <v>267</v>
      </c>
      <c r="D10" s="258"/>
      <c r="E10" s="258"/>
      <c r="F10" s="258"/>
      <c r="G10" s="188" t="s">
        <v>270</v>
      </c>
      <c r="H10" s="258"/>
      <c r="I10" s="258"/>
      <c r="J10" s="258"/>
      <c r="K10" s="258"/>
    </row>
    <row r="11" spans="3:12" x14ac:dyDescent="0.25">
      <c r="C11" s="298"/>
      <c r="D11" s="299"/>
      <c r="E11" s="299"/>
      <c r="F11" s="176"/>
      <c r="G11" s="150"/>
      <c r="H11" s="176"/>
      <c r="I11" s="150"/>
      <c r="J11" s="176"/>
      <c r="K11" s="177"/>
    </row>
    <row r="12" spans="3:12" x14ac:dyDescent="0.25">
      <c r="C12" s="296" t="s">
        <v>273</v>
      </c>
      <c r="D12" s="291"/>
      <c r="E12" s="291"/>
      <c r="F12" s="116"/>
      <c r="G12" s="117"/>
      <c r="H12" s="116"/>
      <c r="I12" s="117"/>
      <c r="J12" s="116"/>
      <c r="K12" s="115"/>
    </row>
    <row r="13" spans="3:12" x14ac:dyDescent="0.25">
      <c r="C13" s="105"/>
      <c r="D13" s="294" t="s">
        <v>274</v>
      </c>
      <c r="E13" s="294"/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</row>
    <row r="14" spans="3:12" x14ac:dyDescent="0.25">
      <c r="C14" s="105"/>
      <c r="D14" s="294" t="s">
        <v>275</v>
      </c>
      <c r="E14" s="294"/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4">
        <v>0</v>
      </c>
    </row>
    <row r="15" spans="3:12" x14ac:dyDescent="0.25">
      <c r="C15" s="105"/>
      <c r="D15" s="294" t="s">
        <v>276</v>
      </c>
      <c r="E15" s="294"/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4">
        <v>0</v>
      </c>
    </row>
    <row r="16" spans="3:12" x14ac:dyDescent="0.25">
      <c r="C16" s="105"/>
      <c r="D16" s="294" t="s">
        <v>277</v>
      </c>
      <c r="E16" s="294"/>
      <c r="F16" s="224">
        <v>0</v>
      </c>
      <c r="G16" s="224">
        <v>0</v>
      </c>
      <c r="H16" s="224">
        <v>0</v>
      </c>
      <c r="I16" s="224">
        <v>0</v>
      </c>
      <c r="J16" s="224">
        <v>0</v>
      </c>
      <c r="K16" s="224">
        <f>+I16-F16</f>
        <v>0</v>
      </c>
      <c r="L16" s="120"/>
    </row>
    <row r="17" spans="3:14" x14ac:dyDescent="0.25">
      <c r="C17" s="105"/>
      <c r="D17" s="294" t="s">
        <v>278</v>
      </c>
      <c r="E17" s="294"/>
      <c r="F17" s="224">
        <v>4795000</v>
      </c>
      <c r="G17" s="224">
        <v>-694296.39</v>
      </c>
      <c r="H17" s="245">
        <f t="shared" ref="H17:H18" si="0">F17+G17</f>
        <v>4100703.61</v>
      </c>
      <c r="I17" s="224">
        <v>4100703.61</v>
      </c>
      <c r="J17" s="224">
        <v>4100703.61</v>
      </c>
      <c r="K17" s="224">
        <f>H17-F17</f>
        <v>-694296.39000000013</v>
      </c>
    </row>
    <row r="18" spans="3:14" x14ac:dyDescent="0.25">
      <c r="C18" s="105"/>
      <c r="D18" s="294" t="s">
        <v>279</v>
      </c>
      <c r="E18" s="294"/>
      <c r="F18" s="224">
        <v>0</v>
      </c>
      <c r="G18" s="224">
        <v>0</v>
      </c>
      <c r="H18" s="245">
        <f t="shared" si="0"/>
        <v>0</v>
      </c>
      <c r="I18" s="224">
        <v>0</v>
      </c>
      <c r="J18" s="224">
        <v>0</v>
      </c>
      <c r="K18" s="245">
        <f t="shared" ref="K18:K19" si="1">H18-F18</f>
        <v>0</v>
      </c>
    </row>
    <row r="19" spans="3:14" x14ac:dyDescent="0.25">
      <c r="C19" s="105"/>
      <c r="D19" s="294" t="s">
        <v>280</v>
      </c>
      <c r="E19" s="294"/>
      <c r="F19" s="224">
        <v>210000</v>
      </c>
      <c r="G19" s="224">
        <v>210828.64</v>
      </c>
      <c r="H19" s="224">
        <f>F19+G19</f>
        <v>420828.64</v>
      </c>
      <c r="I19" s="224">
        <v>420828.64</v>
      </c>
      <c r="J19" s="224">
        <v>420828.64</v>
      </c>
      <c r="K19" s="245">
        <f t="shared" si="1"/>
        <v>210828.64</v>
      </c>
    </row>
    <row r="20" spans="3:14" x14ac:dyDescent="0.25">
      <c r="C20" s="297"/>
      <c r="D20" s="294" t="s">
        <v>281</v>
      </c>
      <c r="E20" s="294"/>
      <c r="F20" s="224">
        <v>0</v>
      </c>
      <c r="G20" s="224">
        <v>0</v>
      </c>
      <c r="H20" s="224">
        <f>+H22+H33</f>
        <v>0</v>
      </c>
      <c r="I20" s="224">
        <f>+I22</f>
        <v>0</v>
      </c>
      <c r="J20" s="224">
        <f>+J22</f>
        <v>0</v>
      </c>
      <c r="K20" s="228">
        <f t="shared" ref="K20" si="2">H20-J20</f>
        <v>0</v>
      </c>
      <c r="L20" s="120" t="s">
        <v>647</v>
      </c>
    </row>
    <row r="21" spans="3:14" x14ac:dyDescent="0.25">
      <c r="C21" s="297"/>
      <c r="D21" s="294" t="s">
        <v>282</v>
      </c>
      <c r="E21" s="294"/>
      <c r="F21" s="224"/>
      <c r="G21" s="224"/>
      <c r="H21" s="224"/>
      <c r="I21" s="224"/>
      <c r="J21" s="224"/>
      <c r="K21" s="224"/>
    </row>
    <row r="22" spans="3:14" x14ac:dyDescent="0.25">
      <c r="C22" s="105"/>
      <c r="D22" s="106"/>
      <c r="E22" s="106" t="s">
        <v>283</v>
      </c>
      <c r="F22" s="224">
        <v>0</v>
      </c>
      <c r="G22" s="224">
        <v>0</v>
      </c>
      <c r="H22" s="224">
        <v>0</v>
      </c>
      <c r="I22" s="224">
        <v>0</v>
      </c>
      <c r="J22" s="224">
        <v>0</v>
      </c>
      <c r="K22" s="224">
        <f>+I22-F22</f>
        <v>0</v>
      </c>
    </row>
    <row r="23" spans="3:14" x14ac:dyDescent="0.25">
      <c r="C23" s="105"/>
      <c r="D23" s="106"/>
      <c r="E23" s="106" t="s">
        <v>284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</row>
    <row r="24" spans="3:14" x14ac:dyDescent="0.25">
      <c r="C24" s="105"/>
      <c r="D24" s="106"/>
      <c r="E24" s="106" t="s">
        <v>285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M24" s="129" t="s">
        <v>647</v>
      </c>
      <c r="N24" s="120" t="s">
        <v>647</v>
      </c>
    </row>
    <row r="25" spans="3:14" x14ac:dyDescent="0.25">
      <c r="C25" s="105"/>
      <c r="D25" s="106"/>
      <c r="E25" s="106" t="s">
        <v>286</v>
      </c>
      <c r="F25" s="224">
        <v>0</v>
      </c>
      <c r="G25" s="224">
        <v>0</v>
      </c>
      <c r="H25" s="224">
        <v>0</v>
      </c>
      <c r="I25" s="224">
        <v>0</v>
      </c>
      <c r="J25" s="224">
        <v>0</v>
      </c>
      <c r="K25" s="224">
        <v>0</v>
      </c>
    </row>
    <row r="26" spans="3:14" x14ac:dyDescent="0.25">
      <c r="C26" s="105"/>
      <c r="D26" s="106"/>
      <c r="E26" s="106" t="s">
        <v>287</v>
      </c>
      <c r="F26" s="224">
        <v>0</v>
      </c>
      <c r="G26" s="224">
        <v>0</v>
      </c>
      <c r="H26" s="224">
        <v>0</v>
      </c>
      <c r="I26" s="224">
        <v>0</v>
      </c>
      <c r="J26" s="224">
        <v>0</v>
      </c>
      <c r="K26" s="224">
        <v>0</v>
      </c>
    </row>
    <row r="27" spans="3:14" x14ac:dyDescent="0.25">
      <c r="C27" s="297"/>
      <c r="D27" s="294"/>
      <c r="E27" s="106" t="s">
        <v>288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</row>
    <row r="28" spans="3:14" x14ac:dyDescent="0.25">
      <c r="C28" s="297"/>
      <c r="D28" s="294"/>
      <c r="E28" s="106" t="s">
        <v>289</v>
      </c>
      <c r="F28" s="224"/>
      <c r="G28" s="224"/>
      <c r="H28" s="224"/>
      <c r="I28" s="224"/>
      <c r="J28" s="224"/>
      <c r="K28" s="224"/>
    </row>
    <row r="29" spans="3:14" x14ac:dyDescent="0.25">
      <c r="C29" s="297"/>
      <c r="D29" s="294"/>
      <c r="E29" s="106" t="s">
        <v>290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0</v>
      </c>
    </row>
    <row r="30" spans="3:14" x14ac:dyDescent="0.25">
      <c r="C30" s="297"/>
      <c r="D30" s="294"/>
      <c r="E30" s="106" t="s">
        <v>291</v>
      </c>
      <c r="F30" s="224"/>
      <c r="G30" s="224"/>
      <c r="H30" s="224"/>
      <c r="I30" s="224"/>
      <c r="J30" s="224"/>
      <c r="K30" s="224"/>
    </row>
    <row r="31" spans="3:14" x14ac:dyDescent="0.25">
      <c r="C31" s="105"/>
      <c r="D31" s="106"/>
      <c r="E31" s="106" t="s">
        <v>292</v>
      </c>
      <c r="F31" s="224">
        <v>0</v>
      </c>
      <c r="G31" s="224">
        <v>0</v>
      </c>
      <c r="H31" s="224">
        <v>0</v>
      </c>
      <c r="I31" s="224">
        <v>0</v>
      </c>
      <c r="J31" s="224">
        <v>0</v>
      </c>
      <c r="K31" s="224">
        <v>0</v>
      </c>
    </row>
    <row r="32" spans="3:14" x14ac:dyDescent="0.25">
      <c r="C32" s="105"/>
      <c r="D32" s="106"/>
      <c r="E32" s="106" t="s">
        <v>293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</row>
    <row r="33" spans="3:11" x14ac:dyDescent="0.25">
      <c r="C33" s="105"/>
      <c r="D33" s="106"/>
      <c r="E33" s="106" t="s">
        <v>294</v>
      </c>
      <c r="F33" s="224">
        <v>0</v>
      </c>
      <c r="G33" s="224">
        <v>0</v>
      </c>
      <c r="H33" s="224">
        <v>0</v>
      </c>
      <c r="I33" s="224">
        <v>0</v>
      </c>
      <c r="J33" s="224">
        <v>0</v>
      </c>
      <c r="K33" s="224">
        <f>+I33-F33</f>
        <v>0</v>
      </c>
    </row>
    <row r="34" spans="3:11" x14ac:dyDescent="0.25">
      <c r="C34" s="297"/>
      <c r="D34" s="294"/>
      <c r="E34" s="106" t="s">
        <v>295</v>
      </c>
      <c r="F34" s="224">
        <v>0</v>
      </c>
      <c r="G34" s="224">
        <v>0</v>
      </c>
      <c r="H34" s="224">
        <v>0</v>
      </c>
      <c r="I34" s="224">
        <v>0</v>
      </c>
      <c r="J34" s="224">
        <v>0</v>
      </c>
      <c r="K34" s="224">
        <v>0</v>
      </c>
    </row>
    <row r="35" spans="3:11" x14ac:dyDescent="0.25">
      <c r="C35" s="297"/>
      <c r="D35" s="294"/>
      <c r="E35" s="106" t="s">
        <v>296</v>
      </c>
      <c r="F35" s="224"/>
      <c r="G35" s="224"/>
      <c r="H35" s="224"/>
      <c r="I35" s="224"/>
      <c r="J35" s="224"/>
      <c r="K35" s="224"/>
    </row>
    <row r="36" spans="3:11" x14ac:dyDescent="0.25">
      <c r="C36" s="297"/>
      <c r="D36" s="294" t="s">
        <v>297</v>
      </c>
      <c r="E36" s="294"/>
      <c r="F36" s="224">
        <f>SUM(F39:F43)</f>
        <v>0</v>
      </c>
      <c r="G36" s="224">
        <f t="shared" ref="G36:K36" si="3">SUM(G39:G43)</f>
        <v>0</v>
      </c>
      <c r="H36" s="224">
        <f t="shared" si="3"/>
        <v>0</v>
      </c>
      <c r="I36" s="224">
        <f t="shared" si="3"/>
        <v>0</v>
      </c>
      <c r="J36" s="224">
        <f t="shared" si="3"/>
        <v>0</v>
      </c>
      <c r="K36" s="224">
        <f t="shared" si="3"/>
        <v>0</v>
      </c>
    </row>
    <row r="37" spans="3:11" x14ac:dyDescent="0.25">
      <c r="C37" s="297"/>
      <c r="D37" s="294" t="s">
        <v>298</v>
      </c>
      <c r="E37" s="294"/>
      <c r="F37" s="224"/>
      <c r="G37" s="224"/>
      <c r="H37" s="224"/>
      <c r="I37" s="224"/>
      <c r="J37" s="224"/>
      <c r="K37" s="224"/>
    </row>
    <row r="38" spans="3:11" x14ac:dyDescent="0.25">
      <c r="C38" s="105"/>
      <c r="D38" s="106"/>
      <c r="E38" s="106" t="s">
        <v>299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</row>
    <row r="39" spans="3:11" x14ac:dyDescent="0.25">
      <c r="C39" s="105"/>
      <c r="D39" s="106"/>
      <c r="E39" s="106" t="s">
        <v>300</v>
      </c>
      <c r="F39" s="224">
        <v>0</v>
      </c>
      <c r="G39" s="224">
        <v>0</v>
      </c>
      <c r="H39" s="224">
        <v>0</v>
      </c>
      <c r="I39" s="224">
        <v>0</v>
      </c>
      <c r="J39" s="224">
        <v>0</v>
      </c>
      <c r="K39" s="224">
        <v>0</v>
      </c>
    </row>
    <row r="40" spans="3:11" x14ac:dyDescent="0.25">
      <c r="C40" s="105"/>
      <c r="D40" s="106"/>
      <c r="E40" s="106" t="s">
        <v>301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</row>
    <row r="41" spans="3:11" x14ac:dyDescent="0.25">
      <c r="C41" s="297"/>
      <c r="D41" s="294"/>
      <c r="E41" s="106" t="s">
        <v>302</v>
      </c>
      <c r="F41" s="224">
        <v>0</v>
      </c>
      <c r="G41" s="224">
        <v>0</v>
      </c>
      <c r="H41" s="224">
        <v>0</v>
      </c>
      <c r="I41" s="224">
        <v>0</v>
      </c>
      <c r="J41" s="224">
        <v>0</v>
      </c>
      <c r="K41" s="224">
        <v>0</v>
      </c>
    </row>
    <row r="42" spans="3:11" x14ac:dyDescent="0.25">
      <c r="C42" s="297"/>
      <c r="D42" s="294"/>
      <c r="E42" s="106" t="s">
        <v>303</v>
      </c>
      <c r="F42" s="224"/>
      <c r="G42" s="224"/>
      <c r="H42" s="224"/>
      <c r="I42" s="224"/>
      <c r="J42" s="224"/>
      <c r="K42" s="224"/>
    </row>
    <row r="43" spans="3:11" x14ac:dyDescent="0.25">
      <c r="C43" s="105"/>
      <c r="D43" s="106"/>
      <c r="E43" s="106" t="s">
        <v>304</v>
      </c>
      <c r="F43" s="224">
        <v>0</v>
      </c>
      <c r="G43" s="224">
        <v>0</v>
      </c>
      <c r="H43" s="224">
        <v>0</v>
      </c>
      <c r="I43" s="224">
        <v>0</v>
      </c>
      <c r="J43" s="224">
        <v>0</v>
      </c>
      <c r="K43" s="224">
        <v>0</v>
      </c>
    </row>
    <row r="44" spans="3:11" x14ac:dyDescent="0.25">
      <c r="C44" s="105"/>
      <c r="D44" s="294" t="s">
        <v>713</v>
      </c>
      <c r="E44" s="294"/>
      <c r="F44" s="224">
        <v>356952900</v>
      </c>
      <c r="G44" s="224">
        <v>70229468.010000005</v>
      </c>
      <c r="H44" s="224">
        <f>F44+G44</f>
        <v>427182368.00999999</v>
      </c>
      <c r="I44" s="224">
        <v>427182368.00999999</v>
      </c>
      <c r="J44" s="224">
        <v>427182368.00999999</v>
      </c>
      <c r="K44" s="224">
        <f>I44-F44</f>
        <v>70229468.00999999</v>
      </c>
    </row>
    <row r="45" spans="3:11" x14ac:dyDescent="0.25">
      <c r="C45" s="105"/>
      <c r="D45" s="294" t="s">
        <v>305</v>
      </c>
      <c r="E45" s="294"/>
      <c r="F45" s="224">
        <v>0</v>
      </c>
      <c r="G45" s="224">
        <v>0</v>
      </c>
      <c r="H45" s="224">
        <v>0</v>
      </c>
      <c r="I45" s="224">
        <v>0</v>
      </c>
      <c r="J45" s="224">
        <v>0</v>
      </c>
      <c r="K45" s="224">
        <v>0</v>
      </c>
    </row>
    <row r="46" spans="3:11" x14ac:dyDescent="0.25">
      <c r="C46" s="105"/>
      <c r="D46" s="106"/>
      <c r="E46" s="106" t="s">
        <v>306</v>
      </c>
      <c r="F46" s="224">
        <v>0</v>
      </c>
      <c r="G46" s="224">
        <v>0</v>
      </c>
      <c r="H46" s="224">
        <v>0</v>
      </c>
      <c r="I46" s="224">
        <v>0</v>
      </c>
      <c r="J46" s="224">
        <v>0</v>
      </c>
      <c r="K46" s="224">
        <v>0</v>
      </c>
    </row>
    <row r="47" spans="3:11" x14ac:dyDescent="0.25">
      <c r="C47" s="105"/>
      <c r="D47" s="294" t="s">
        <v>307</v>
      </c>
      <c r="E47" s="294"/>
      <c r="F47" s="224">
        <f>+F48+F49</f>
        <v>0</v>
      </c>
      <c r="G47" s="224">
        <v>0</v>
      </c>
      <c r="H47" s="224">
        <f t="shared" ref="H47:K47" si="4">+H48+H49</f>
        <v>0</v>
      </c>
      <c r="I47" s="224">
        <f t="shared" si="4"/>
        <v>0</v>
      </c>
      <c r="J47" s="224">
        <f t="shared" si="4"/>
        <v>0</v>
      </c>
      <c r="K47" s="224">
        <f t="shared" si="4"/>
        <v>0</v>
      </c>
    </row>
    <row r="48" spans="3:11" x14ac:dyDescent="0.25">
      <c r="C48" s="105"/>
      <c r="D48" s="106"/>
      <c r="E48" s="106" t="s">
        <v>308</v>
      </c>
      <c r="F48" s="224">
        <v>0</v>
      </c>
      <c r="G48" s="224">
        <v>0</v>
      </c>
      <c r="H48" s="224">
        <v>0</v>
      </c>
      <c r="I48" s="224">
        <v>0</v>
      </c>
      <c r="J48" s="224">
        <v>0</v>
      </c>
      <c r="K48" s="224">
        <v>0</v>
      </c>
    </row>
    <row r="49" spans="3:13" x14ac:dyDescent="0.25">
      <c r="C49" s="105"/>
      <c r="D49" s="106"/>
      <c r="E49" s="106" t="s">
        <v>309</v>
      </c>
      <c r="F49" s="224">
        <v>0</v>
      </c>
      <c r="G49" s="224">
        <v>0</v>
      </c>
      <c r="H49" s="224">
        <v>0</v>
      </c>
      <c r="I49" s="224">
        <v>0</v>
      </c>
      <c r="J49" s="224">
        <v>0</v>
      </c>
      <c r="K49" s="224">
        <v>0</v>
      </c>
    </row>
    <row r="50" spans="3:13" x14ac:dyDescent="0.25">
      <c r="C50" s="105"/>
      <c r="D50" s="106"/>
      <c r="E50" s="106"/>
      <c r="F50" s="224"/>
      <c r="G50" s="224"/>
      <c r="H50" s="224"/>
      <c r="I50" s="224"/>
      <c r="J50" s="224"/>
      <c r="K50" s="224"/>
    </row>
    <row r="51" spans="3:13" x14ac:dyDescent="0.25">
      <c r="C51" s="296" t="s">
        <v>310</v>
      </c>
      <c r="D51" s="291"/>
      <c r="E51" s="291"/>
      <c r="F51" s="224">
        <f>F13+F14+F15+F16+F17+F18+F19+F20+F36+F44+F45+F47</f>
        <v>361957900</v>
      </c>
      <c r="G51" s="224">
        <f t="shared" ref="G51:K51" si="5">G13+G14+G15+G16+G17+G18+G19+G20+G36+G44+G45+G47</f>
        <v>69746000.260000005</v>
      </c>
      <c r="H51" s="224">
        <f t="shared" si="5"/>
        <v>431703900.25999999</v>
      </c>
      <c r="I51" s="224">
        <f t="shared" si="5"/>
        <v>431703900.25999999</v>
      </c>
      <c r="J51" s="224">
        <f t="shared" si="5"/>
        <v>431703900.25999999</v>
      </c>
      <c r="K51" s="224">
        <f t="shared" si="5"/>
        <v>69746000.25999999</v>
      </c>
      <c r="L51" s="120"/>
      <c r="M51" s="120"/>
    </row>
    <row r="52" spans="3:13" x14ac:dyDescent="0.25">
      <c r="C52" s="296" t="s">
        <v>311</v>
      </c>
      <c r="D52" s="291"/>
      <c r="E52" s="291"/>
      <c r="F52" s="224"/>
      <c r="G52" s="224"/>
      <c r="H52" s="224"/>
      <c r="I52" s="224"/>
      <c r="J52" s="224"/>
      <c r="K52" s="224"/>
    </row>
    <row r="53" spans="3:13" x14ac:dyDescent="0.25">
      <c r="C53" s="295" t="s">
        <v>312</v>
      </c>
      <c r="D53" s="291"/>
      <c r="E53" s="291"/>
      <c r="F53" s="224">
        <v>0</v>
      </c>
      <c r="G53" s="224">
        <v>0</v>
      </c>
      <c r="H53" s="224">
        <v>0</v>
      </c>
      <c r="I53" s="224">
        <v>0</v>
      </c>
      <c r="J53" s="224">
        <v>0</v>
      </c>
      <c r="K53" s="224">
        <v>0</v>
      </c>
    </row>
    <row r="54" spans="3:13" x14ac:dyDescent="0.25">
      <c r="C54" s="295" t="s">
        <v>313</v>
      </c>
      <c r="D54" s="291"/>
      <c r="E54" s="291"/>
      <c r="F54" s="224"/>
      <c r="G54" s="224"/>
      <c r="H54" s="224"/>
      <c r="I54" s="224"/>
      <c r="J54" s="224"/>
      <c r="K54" s="224"/>
    </row>
    <row r="55" spans="3:13" x14ac:dyDescent="0.25">
      <c r="C55" s="146"/>
      <c r="D55" s="147"/>
      <c r="E55" s="143"/>
      <c r="F55" s="224"/>
      <c r="G55" s="224"/>
      <c r="H55" s="224"/>
      <c r="I55" s="224"/>
      <c r="J55" s="224"/>
      <c r="K55" s="224"/>
    </row>
    <row r="56" spans="3:13" x14ac:dyDescent="0.25">
      <c r="C56" s="295" t="s">
        <v>314</v>
      </c>
      <c r="D56" s="291"/>
      <c r="E56" s="291"/>
      <c r="F56" s="224"/>
      <c r="G56" s="224"/>
      <c r="H56" s="224"/>
      <c r="I56" s="224"/>
      <c r="J56" s="224"/>
      <c r="K56" s="224"/>
    </row>
    <row r="57" spans="3:13" x14ac:dyDescent="0.25">
      <c r="C57" s="146"/>
      <c r="D57" s="293" t="s">
        <v>315</v>
      </c>
      <c r="E57" s="294"/>
      <c r="F57" s="224">
        <f>SUM(F58:F72)</f>
        <v>0</v>
      </c>
      <c r="G57" s="224">
        <f t="shared" ref="G57:K57" si="6">SUM(G58:G72)</f>
        <v>0</v>
      </c>
      <c r="H57" s="224">
        <f t="shared" si="6"/>
        <v>0</v>
      </c>
      <c r="I57" s="224">
        <f t="shared" si="6"/>
        <v>0</v>
      </c>
      <c r="J57" s="224">
        <f t="shared" si="6"/>
        <v>0</v>
      </c>
      <c r="K57" s="224">
        <f t="shared" si="6"/>
        <v>0</v>
      </c>
    </row>
    <row r="58" spans="3:13" x14ac:dyDescent="0.25">
      <c r="C58" s="289"/>
      <c r="D58" s="293"/>
      <c r="E58" s="143" t="s">
        <v>316</v>
      </c>
      <c r="F58" s="224">
        <v>0</v>
      </c>
      <c r="G58" s="224">
        <v>0</v>
      </c>
      <c r="H58" s="224">
        <v>0</v>
      </c>
      <c r="I58" s="224">
        <v>0</v>
      </c>
      <c r="J58" s="224">
        <v>0</v>
      </c>
      <c r="K58" s="224">
        <v>0</v>
      </c>
    </row>
    <row r="59" spans="3:13" x14ac:dyDescent="0.25">
      <c r="C59" s="289"/>
      <c r="D59" s="293"/>
      <c r="E59" s="143" t="s">
        <v>317</v>
      </c>
      <c r="F59" s="224"/>
      <c r="G59" s="224"/>
      <c r="H59" s="224"/>
      <c r="I59" s="224"/>
      <c r="J59" s="224"/>
      <c r="K59" s="224"/>
    </row>
    <row r="60" spans="3:13" x14ac:dyDescent="0.25">
      <c r="C60" s="289"/>
      <c r="D60" s="293"/>
      <c r="E60" s="143" t="s">
        <v>318</v>
      </c>
      <c r="F60" s="224">
        <v>0</v>
      </c>
      <c r="G60" s="224">
        <v>0</v>
      </c>
      <c r="H60" s="224">
        <v>0</v>
      </c>
      <c r="I60" s="224">
        <v>0</v>
      </c>
      <c r="J60" s="224">
        <v>0</v>
      </c>
      <c r="K60" s="224">
        <v>0</v>
      </c>
    </row>
    <row r="61" spans="3:13" x14ac:dyDescent="0.25">
      <c r="C61" s="289"/>
      <c r="D61" s="293"/>
      <c r="E61" s="143" t="s">
        <v>319</v>
      </c>
      <c r="F61" s="224"/>
      <c r="G61" s="224"/>
      <c r="H61" s="224"/>
      <c r="I61" s="224"/>
      <c r="J61" s="224"/>
      <c r="K61" s="224"/>
    </row>
    <row r="62" spans="3:13" x14ac:dyDescent="0.25">
      <c r="C62" s="289"/>
      <c r="D62" s="293"/>
      <c r="E62" s="143" t="s">
        <v>320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</row>
    <row r="63" spans="3:13" x14ac:dyDescent="0.25">
      <c r="C63" s="289"/>
      <c r="D63" s="293"/>
      <c r="E63" s="143" t="s">
        <v>321</v>
      </c>
      <c r="F63" s="224"/>
      <c r="G63" s="224"/>
      <c r="H63" s="224"/>
      <c r="I63" s="224"/>
      <c r="J63" s="224"/>
      <c r="K63" s="224"/>
    </row>
    <row r="64" spans="3:13" x14ac:dyDescent="0.25">
      <c r="C64" s="289"/>
      <c r="D64" s="293"/>
      <c r="E64" s="143" t="s">
        <v>322</v>
      </c>
      <c r="F64" s="224">
        <v>0</v>
      </c>
      <c r="G64" s="224">
        <v>0</v>
      </c>
      <c r="H64" s="224">
        <v>0</v>
      </c>
      <c r="I64" s="224">
        <v>0</v>
      </c>
      <c r="J64" s="224">
        <v>0</v>
      </c>
      <c r="K64" s="224">
        <v>0</v>
      </c>
    </row>
    <row r="65" spans="3:11" x14ac:dyDescent="0.25">
      <c r="C65" s="289"/>
      <c r="D65" s="293"/>
      <c r="E65" s="143" t="s">
        <v>323</v>
      </c>
      <c r="F65" s="224"/>
      <c r="G65" s="224"/>
      <c r="H65" s="224"/>
      <c r="I65" s="224"/>
      <c r="J65" s="224"/>
      <c r="K65" s="224"/>
    </row>
    <row r="66" spans="3:11" x14ac:dyDescent="0.25">
      <c r="C66" s="289"/>
      <c r="D66" s="293"/>
      <c r="E66" s="143" t="s">
        <v>324</v>
      </c>
      <c r="F66" s="224"/>
      <c r="G66" s="224"/>
      <c r="H66" s="224"/>
      <c r="I66" s="224"/>
      <c r="J66" s="224"/>
      <c r="K66" s="224"/>
    </row>
    <row r="67" spans="3:11" x14ac:dyDescent="0.25">
      <c r="C67" s="146"/>
      <c r="D67" s="147"/>
      <c r="E67" s="143" t="s">
        <v>325</v>
      </c>
      <c r="F67" s="224">
        <v>0</v>
      </c>
      <c r="G67" s="224">
        <v>0</v>
      </c>
      <c r="H67" s="224">
        <v>0</v>
      </c>
      <c r="I67" s="224">
        <v>0</v>
      </c>
      <c r="J67" s="224">
        <v>0</v>
      </c>
      <c r="K67" s="224">
        <v>0</v>
      </c>
    </row>
    <row r="68" spans="3:11" x14ac:dyDescent="0.25">
      <c r="C68" s="289"/>
      <c r="D68" s="293"/>
      <c r="E68" s="143" t="s">
        <v>326</v>
      </c>
      <c r="F68" s="224">
        <v>0</v>
      </c>
      <c r="G68" s="224">
        <v>0</v>
      </c>
      <c r="H68" s="224">
        <v>0</v>
      </c>
      <c r="I68" s="224">
        <v>0</v>
      </c>
      <c r="J68" s="224">
        <v>0</v>
      </c>
      <c r="K68" s="224">
        <v>0</v>
      </c>
    </row>
    <row r="69" spans="3:11" x14ac:dyDescent="0.25">
      <c r="C69" s="289"/>
      <c r="D69" s="293"/>
      <c r="E69" s="143" t="s">
        <v>327</v>
      </c>
      <c r="F69" s="224"/>
      <c r="G69" s="224"/>
      <c r="H69" s="224"/>
      <c r="I69" s="224"/>
      <c r="J69" s="224"/>
      <c r="K69" s="224"/>
    </row>
    <row r="70" spans="3:11" x14ac:dyDescent="0.25">
      <c r="C70" s="289"/>
      <c r="D70" s="293"/>
      <c r="E70" s="143" t="s">
        <v>328</v>
      </c>
      <c r="F70" s="224">
        <v>0</v>
      </c>
      <c r="G70" s="224">
        <v>0</v>
      </c>
      <c r="H70" s="224">
        <v>0</v>
      </c>
      <c r="I70" s="224">
        <v>0</v>
      </c>
      <c r="J70" s="224">
        <v>0</v>
      </c>
      <c r="K70" s="224">
        <v>0</v>
      </c>
    </row>
    <row r="71" spans="3:11" x14ac:dyDescent="0.25">
      <c r="C71" s="289"/>
      <c r="D71" s="293"/>
      <c r="E71" s="143" t="s">
        <v>329</v>
      </c>
      <c r="F71" s="224"/>
      <c r="G71" s="224"/>
      <c r="H71" s="224"/>
      <c r="I71" s="224"/>
      <c r="J71" s="224"/>
      <c r="K71" s="224"/>
    </row>
    <row r="72" spans="3:11" x14ac:dyDescent="0.25">
      <c r="C72" s="289"/>
      <c r="D72" s="293"/>
      <c r="E72" s="143" t="s">
        <v>330</v>
      </c>
      <c r="F72" s="224">
        <v>0</v>
      </c>
      <c r="G72" s="224">
        <v>0</v>
      </c>
      <c r="H72" s="224">
        <v>0</v>
      </c>
      <c r="I72" s="224">
        <v>0</v>
      </c>
      <c r="J72" s="224">
        <v>0</v>
      </c>
      <c r="K72" s="224">
        <v>0</v>
      </c>
    </row>
    <row r="73" spans="3:11" x14ac:dyDescent="0.25">
      <c r="C73" s="289"/>
      <c r="D73" s="293"/>
      <c r="E73" s="143" t="s">
        <v>331</v>
      </c>
      <c r="F73" s="224"/>
      <c r="G73" s="224"/>
      <c r="H73" s="224"/>
      <c r="I73" s="224"/>
      <c r="J73" s="224"/>
      <c r="K73" s="224"/>
    </row>
    <row r="74" spans="3:11" x14ac:dyDescent="0.25">
      <c r="C74" s="146"/>
      <c r="D74" s="293" t="s">
        <v>332</v>
      </c>
      <c r="E74" s="294"/>
      <c r="F74" s="224">
        <f>SUM(F75:F78)</f>
        <v>0</v>
      </c>
      <c r="G74" s="224">
        <f t="shared" ref="G74:J74" si="7">SUM(G75:G78)</f>
        <v>0</v>
      </c>
      <c r="H74" s="224">
        <f t="shared" si="7"/>
        <v>0</v>
      </c>
      <c r="I74" s="224">
        <f t="shared" si="7"/>
        <v>0</v>
      </c>
      <c r="J74" s="224">
        <f t="shared" si="7"/>
        <v>0</v>
      </c>
      <c r="K74" s="224">
        <f>+G74</f>
        <v>0</v>
      </c>
    </row>
    <row r="75" spans="3:11" x14ac:dyDescent="0.25">
      <c r="C75" s="146"/>
      <c r="D75" s="147"/>
      <c r="E75" s="143" t="s">
        <v>333</v>
      </c>
      <c r="F75" s="224">
        <v>0</v>
      </c>
      <c r="G75" s="224">
        <v>0</v>
      </c>
      <c r="H75" s="224">
        <v>0</v>
      </c>
      <c r="I75" s="224">
        <v>0</v>
      </c>
      <c r="J75" s="224">
        <v>0</v>
      </c>
      <c r="K75" s="224">
        <v>0</v>
      </c>
    </row>
    <row r="76" spans="3:11" x14ac:dyDescent="0.25">
      <c r="C76" s="146"/>
      <c r="D76" s="147"/>
      <c r="E76" s="143" t="s">
        <v>334</v>
      </c>
      <c r="F76" s="224">
        <v>0</v>
      </c>
      <c r="G76" s="224">
        <v>0</v>
      </c>
      <c r="H76" s="224">
        <v>0</v>
      </c>
      <c r="I76" s="224">
        <v>0</v>
      </c>
      <c r="J76" s="224">
        <v>0</v>
      </c>
      <c r="K76" s="224">
        <v>0</v>
      </c>
    </row>
    <row r="77" spans="3:11" x14ac:dyDescent="0.25">
      <c r="C77" s="146"/>
      <c r="D77" s="147"/>
      <c r="E77" s="143" t="s">
        <v>335</v>
      </c>
      <c r="F77" s="224">
        <v>0</v>
      </c>
      <c r="G77" s="224">
        <v>0</v>
      </c>
      <c r="H77" s="224">
        <v>0</v>
      </c>
      <c r="I77" s="224">
        <v>0</v>
      </c>
      <c r="J77" s="224">
        <v>0</v>
      </c>
      <c r="K77" s="224">
        <v>0</v>
      </c>
    </row>
    <row r="78" spans="3:11" x14ac:dyDescent="0.25">
      <c r="C78" s="146"/>
      <c r="D78" s="147"/>
      <c r="E78" s="143" t="s">
        <v>336</v>
      </c>
      <c r="F78" s="224">
        <v>0</v>
      </c>
      <c r="G78" s="224">
        <v>0</v>
      </c>
      <c r="H78" s="224">
        <v>0</v>
      </c>
      <c r="I78" s="224">
        <v>0</v>
      </c>
      <c r="J78" s="224">
        <v>0</v>
      </c>
      <c r="K78" s="224">
        <f>+G78</f>
        <v>0</v>
      </c>
    </row>
    <row r="79" spans="3:11" x14ac:dyDescent="0.25">
      <c r="C79" s="146"/>
      <c r="D79" s="293" t="s">
        <v>337</v>
      </c>
      <c r="E79" s="294"/>
      <c r="F79" s="224">
        <f>SUM(F80:F82)</f>
        <v>0</v>
      </c>
      <c r="G79" s="224">
        <f t="shared" ref="G79:K79" si="8">SUM(G80:G82)</f>
        <v>0</v>
      </c>
      <c r="H79" s="224">
        <f t="shared" si="8"/>
        <v>0</v>
      </c>
      <c r="I79" s="224">
        <f t="shared" si="8"/>
        <v>0</v>
      </c>
      <c r="J79" s="224">
        <f t="shared" si="8"/>
        <v>0</v>
      </c>
      <c r="K79" s="224">
        <f t="shared" si="8"/>
        <v>0</v>
      </c>
    </row>
    <row r="80" spans="3:11" x14ac:dyDescent="0.25">
      <c r="C80" s="289"/>
      <c r="D80" s="293"/>
      <c r="E80" s="143" t="s">
        <v>338</v>
      </c>
      <c r="F80" s="224">
        <v>0</v>
      </c>
      <c r="G80" s="224">
        <v>0</v>
      </c>
      <c r="H80" s="224">
        <v>0</v>
      </c>
      <c r="I80" s="224">
        <v>0</v>
      </c>
      <c r="J80" s="224">
        <v>0</v>
      </c>
      <c r="K80" s="224">
        <v>0</v>
      </c>
    </row>
    <row r="81" spans="3:11" x14ac:dyDescent="0.25">
      <c r="C81" s="289"/>
      <c r="D81" s="293"/>
      <c r="E81" s="143" t="s">
        <v>339</v>
      </c>
      <c r="F81" s="224"/>
      <c r="G81" s="224"/>
      <c r="H81" s="224"/>
      <c r="I81" s="224"/>
      <c r="J81" s="224"/>
      <c r="K81" s="224"/>
    </row>
    <row r="82" spans="3:11" x14ac:dyDescent="0.25">
      <c r="C82" s="146"/>
      <c r="D82" s="147"/>
      <c r="E82" s="143" t="s">
        <v>340</v>
      </c>
      <c r="F82" s="224">
        <v>0</v>
      </c>
      <c r="G82" s="224">
        <v>0</v>
      </c>
      <c r="H82" s="224">
        <v>0</v>
      </c>
      <c r="I82" s="224">
        <v>0</v>
      </c>
      <c r="J82" s="224">
        <v>0</v>
      </c>
      <c r="K82" s="224">
        <v>0</v>
      </c>
    </row>
    <row r="83" spans="3:11" x14ac:dyDescent="0.25">
      <c r="C83" s="289"/>
      <c r="D83" s="293" t="s">
        <v>341</v>
      </c>
      <c r="E83" s="294"/>
      <c r="F83" s="224">
        <v>0</v>
      </c>
      <c r="G83" s="224">
        <v>7006004.4400000004</v>
      </c>
      <c r="H83" s="224">
        <v>7006004.4400000004</v>
      </c>
      <c r="I83" s="224">
        <v>7006004.4400000004</v>
      </c>
      <c r="J83" s="224">
        <f>I83</f>
        <v>7006004.4400000004</v>
      </c>
      <c r="K83" s="224">
        <f>J83</f>
        <v>7006004.4400000004</v>
      </c>
    </row>
    <row r="84" spans="3:11" x14ac:dyDescent="0.25">
      <c r="C84" s="289"/>
      <c r="D84" s="293" t="s">
        <v>342</v>
      </c>
      <c r="E84" s="294"/>
      <c r="F84" s="224"/>
      <c r="G84" s="224"/>
      <c r="H84" s="224"/>
      <c r="I84" s="224"/>
      <c r="J84" s="224"/>
      <c r="K84" s="224"/>
    </row>
    <row r="85" spans="3:11" x14ac:dyDescent="0.25">
      <c r="C85" s="146"/>
      <c r="D85" s="293" t="s">
        <v>343</v>
      </c>
      <c r="E85" s="294"/>
      <c r="F85" s="224">
        <v>0</v>
      </c>
      <c r="G85" s="224">
        <v>0</v>
      </c>
      <c r="H85" s="224">
        <v>0</v>
      </c>
      <c r="I85" s="224">
        <v>0</v>
      </c>
      <c r="J85" s="224">
        <v>0</v>
      </c>
      <c r="K85" s="224">
        <v>0</v>
      </c>
    </row>
    <row r="86" spans="3:11" x14ac:dyDescent="0.25">
      <c r="C86" s="146"/>
      <c r="D86" s="293"/>
      <c r="E86" s="294"/>
      <c r="F86" s="224"/>
      <c r="G86" s="224"/>
      <c r="H86" s="224"/>
      <c r="I86" s="224"/>
      <c r="J86" s="224"/>
      <c r="K86" s="224"/>
    </row>
    <row r="87" spans="3:11" x14ac:dyDescent="0.25">
      <c r="C87" s="295" t="s">
        <v>344</v>
      </c>
      <c r="D87" s="291"/>
      <c r="E87" s="291"/>
      <c r="F87" s="224">
        <f>+F85+F83+F79+F74+F57</f>
        <v>0</v>
      </c>
      <c r="G87" s="224">
        <f t="shared" ref="G87:K87" si="9">+G85+G83+G79+G74+G57</f>
        <v>7006004.4400000004</v>
      </c>
      <c r="H87" s="224">
        <f t="shared" si="9"/>
        <v>7006004.4400000004</v>
      </c>
      <c r="I87" s="224">
        <f t="shared" si="9"/>
        <v>7006004.4400000004</v>
      </c>
      <c r="J87" s="224">
        <f t="shared" si="9"/>
        <v>7006004.4400000004</v>
      </c>
      <c r="K87" s="224">
        <f t="shared" si="9"/>
        <v>7006004.4400000004</v>
      </c>
    </row>
    <row r="88" spans="3:11" x14ac:dyDescent="0.25">
      <c r="C88" s="295" t="s">
        <v>345</v>
      </c>
      <c r="D88" s="291"/>
      <c r="E88" s="291"/>
      <c r="F88" s="224"/>
      <c r="G88" s="224"/>
      <c r="H88" s="224"/>
      <c r="I88" s="224"/>
      <c r="J88" s="224"/>
      <c r="K88" s="224"/>
    </row>
    <row r="89" spans="3:11" x14ac:dyDescent="0.25">
      <c r="C89" s="146"/>
      <c r="D89" s="293"/>
      <c r="E89" s="294"/>
      <c r="F89" s="224"/>
      <c r="G89" s="224"/>
      <c r="H89" s="224"/>
      <c r="I89" s="224"/>
      <c r="J89" s="224"/>
      <c r="K89" s="224"/>
    </row>
    <row r="90" spans="3:11" x14ac:dyDescent="0.25">
      <c r="C90" s="295" t="s">
        <v>346</v>
      </c>
      <c r="D90" s="291"/>
      <c r="E90" s="291"/>
      <c r="F90" s="224">
        <f>+F91</f>
        <v>0</v>
      </c>
      <c r="G90" s="224">
        <f t="shared" ref="G90:K90" si="10">+G91</f>
        <v>0</v>
      </c>
      <c r="H90" s="224">
        <f t="shared" si="10"/>
        <v>0</v>
      </c>
      <c r="I90" s="224">
        <f t="shared" si="10"/>
        <v>0</v>
      </c>
      <c r="J90" s="224">
        <f t="shared" si="10"/>
        <v>0</v>
      </c>
      <c r="K90" s="224">
        <f t="shared" si="10"/>
        <v>0</v>
      </c>
    </row>
    <row r="91" spans="3:11" x14ac:dyDescent="0.25">
      <c r="C91" s="146"/>
      <c r="D91" s="293" t="s">
        <v>347</v>
      </c>
      <c r="E91" s="294"/>
      <c r="F91" s="224">
        <v>0</v>
      </c>
      <c r="G91" s="224">
        <v>0</v>
      </c>
      <c r="H91" s="224">
        <v>0</v>
      </c>
      <c r="I91" s="224">
        <v>0</v>
      </c>
      <c r="J91" s="224">
        <v>0</v>
      </c>
      <c r="K91" s="224">
        <v>0</v>
      </c>
    </row>
    <row r="92" spans="3:11" x14ac:dyDescent="0.25">
      <c r="C92" s="146"/>
      <c r="D92" s="293"/>
      <c r="E92" s="294"/>
      <c r="F92" s="224"/>
      <c r="G92" s="224"/>
      <c r="H92" s="224"/>
      <c r="I92" s="224"/>
      <c r="J92" s="224"/>
      <c r="K92" s="224"/>
    </row>
    <row r="93" spans="3:11" x14ac:dyDescent="0.25">
      <c r="C93" s="295" t="s">
        <v>348</v>
      </c>
      <c r="D93" s="291"/>
      <c r="E93" s="291"/>
      <c r="F93" s="224">
        <f>+F51</f>
        <v>361957900</v>
      </c>
      <c r="G93" s="224">
        <f>+G51+G87</f>
        <v>76752004.700000003</v>
      </c>
      <c r="H93" s="224">
        <f t="shared" ref="H93:K93" si="11">+H51+H87</f>
        <v>438709904.69999999</v>
      </c>
      <c r="I93" s="224">
        <f t="shared" si="11"/>
        <v>438709904.69999999</v>
      </c>
      <c r="J93" s="224">
        <f t="shared" si="11"/>
        <v>438709904.69999999</v>
      </c>
      <c r="K93" s="224">
        <f t="shared" si="11"/>
        <v>76752004.699999988</v>
      </c>
    </row>
    <row r="94" spans="3:11" x14ac:dyDescent="0.25">
      <c r="C94" s="146"/>
      <c r="D94" s="293"/>
      <c r="E94" s="294"/>
      <c r="F94" s="224"/>
      <c r="G94" s="224"/>
      <c r="H94" s="224"/>
      <c r="I94" s="224"/>
      <c r="J94" s="224"/>
      <c r="K94" s="224"/>
    </row>
    <row r="95" spans="3:11" x14ac:dyDescent="0.25">
      <c r="C95" s="146"/>
      <c r="D95" s="290" t="s">
        <v>349</v>
      </c>
      <c r="E95" s="291"/>
      <c r="F95" s="224"/>
      <c r="G95" s="224"/>
      <c r="H95" s="224"/>
      <c r="I95" s="224"/>
      <c r="J95" s="224"/>
      <c r="K95" s="224"/>
    </row>
    <row r="96" spans="3:11" x14ac:dyDescent="0.25">
      <c r="C96" s="289"/>
      <c r="D96" s="293" t="s">
        <v>350</v>
      </c>
      <c r="E96" s="294"/>
      <c r="F96" s="224">
        <v>0</v>
      </c>
      <c r="G96" s="224">
        <v>0</v>
      </c>
      <c r="H96" s="224">
        <v>0</v>
      </c>
      <c r="I96" s="224">
        <v>0</v>
      </c>
      <c r="J96" s="224">
        <v>0</v>
      </c>
      <c r="K96" s="224">
        <v>0</v>
      </c>
    </row>
    <row r="97" spans="3:11" x14ac:dyDescent="0.25">
      <c r="C97" s="289"/>
      <c r="D97" s="293" t="s">
        <v>351</v>
      </c>
      <c r="E97" s="294"/>
      <c r="F97" s="224"/>
      <c r="G97" s="224"/>
      <c r="H97" s="224"/>
      <c r="I97" s="224"/>
      <c r="J97" s="224"/>
      <c r="K97" s="224"/>
    </row>
    <row r="98" spans="3:11" x14ac:dyDescent="0.25">
      <c r="C98" s="289"/>
      <c r="D98" s="293" t="s">
        <v>352</v>
      </c>
      <c r="E98" s="294"/>
      <c r="F98" s="224">
        <v>0</v>
      </c>
      <c r="G98" s="224">
        <v>0</v>
      </c>
      <c r="H98" s="224">
        <v>0</v>
      </c>
      <c r="I98" s="224">
        <v>0</v>
      </c>
      <c r="J98" s="224">
        <v>0</v>
      </c>
      <c r="K98" s="224">
        <v>0</v>
      </c>
    </row>
    <row r="99" spans="3:11" x14ac:dyDescent="0.25">
      <c r="C99" s="289"/>
      <c r="D99" s="293" t="s">
        <v>353</v>
      </c>
      <c r="E99" s="294"/>
      <c r="F99" s="224"/>
      <c r="G99" s="224"/>
      <c r="H99" s="224"/>
      <c r="I99" s="224"/>
      <c r="J99" s="224"/>
      <c r="K99" s="224"/>
    </row>
    <row r="100" spans="3:11" x14ac:dyDescent="0.25">
      <c r="C100" s="289"/>
      <c r="D100" s="293" t="s">
        <v>248</v>
      </c>
      <c r="E100" s="294"/>
      <c r="F100" s="224"/>
      <c r="G100" s="224"/>
      <c r="H100" s="224"/>
      <c r="I100" s="224"/>
      <c r="J100" s="224"/>
      <c r="K100" s="224"/>
    </row>
    <row r="101" spans="3:11" x14ac:dyDescent="0.25">
      <c r="C101" s="289"/>
      <c r="D101" s="290" t="s">
        <v>354</v>
      </c>
      <c r="E101" s="291"/>
      <c r="F101" s="224">
        <f>+F96+F98</f>
        <v>0</v>
      </c>
      <c r="G101" s="224">
        <f t="shared" ref="G101:K101" si="12">+G96+G98</f>
        <v>0</v>
      </c>
      <c r="H101" s="224">
        <f t="shared" si="12"/>
        <v>0</v>
      </c>
      <c r="I101" s="224">
        <f t="shared" si="12"/>
        <v>0</v>
      </c>
      <c r="J101" s="224">
        <f t="shared" si="12"/>
        <v>0</v>
      </c>
      <c r="K101" s="224">
        <f t="shared" si="12"/>
        <v>0</v>
      </c>
    </row>
    <row r="102" spans="3:11" x14ac:dyDescent="0.25">
      <c r="C102" s="289"/>
      <c r="D102" s="290" t="s">
        <v>355</v>
      </c>
      <c r="E102" s="291"/>
      <c r="F102" s="40"/>
      <c r="G102" s="40"/>
      <c r="H102" s="40"/>
      <c r="I102" s="40"/>
      <c r="J102" s="40"/>
      <c r="K102" s="149"/>
    </row>
    <row r="103" spans="3:11" ht="5.25" customHeight="1" x14ac:dyDescent="0.25">
      <c r="C103" s="11"/>
      <c r="D103" s="292"/>
      <c r="E103" s="292"/>
      <c r="F103" s="39"/>
      <c r="G103" s="34"/>
      <c r="H103" s="33"/>
      <c r="I103" s="34"/>
      <c r="J103" s="33"/>
      <c r="K103" s="34"/>
    </row>
  </sheetData>
  <mergeCells count="88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C36:C37"/>
    <mergeCell ref="D36:E36"/>
    <mergeCell ref="D37:E37"/>
    <mergeCell ref="D45:E45"/>
    <mergeCell ref="D47:E47"/>
    <mergeCell ref="D44:E44"/>
    <mergeCell ref="C41:C42"/>
    <mergeCell ref="D41:D42"/>
    <mergeCell ref="C54:E54"/>
    <mergeCell ref="C56:E56"/>
    <mergeCell ref="D57:E57"/>
    <mergeCell ref="C53:E53"/>
    <mergeCell ref="C51:E51"/>
    <mergeCell ref="C52:E52"/>
    <mergeCell ref="C58:C59"/>
    <mergeCell ref="D58:D59"/>
    <mergeCell ref="C60:C61"/>
    <mergeCell ref="D60:D61"/>
    <mergeCell ref="C62:C63"/>
    <mergeCell ref="D62:D63"/>
    <mergeCell ref="C64:C66"/>
    <mergeCell ref="D64:D66"/>
    <mergeCell ref="C68:C69"/>
    <mergeCell ref="D68:D69"/>
    <mergeCell ref="C70:C71"/>
    <mergeCell ref="D70:D71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D86:E86"/>
    <mergeCell ref="C87:E87"/>
    <mergeCell ref="C88:E88"/>
    <mergeCell ref="D89:E89"/>
    <mergeCell ref="C90:E90"/>
    <mergeCell ref="D91:E91"/>
    <mergeCell ref="D92:E92"/>
    <mergeCell ref="C93:E93"/>
    <mergeCell ref="D94:E94"/>
    <mergeCell ref="D95:E95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R108"/>
  <sheetViews>
    <sheetView workbookViewId="0">
      <selection activeCell="C7" sqref="C7:J7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647</v>
      </c>
      <c r="F1" s="120" t="s">
        <v>647</v>
      </c>
    </row>
    <row r="3" spans="3:18" x14ac:dyDescent="0.25">
      <c r="C3" s="258" t="s">
        <v>644</v>
      </c>
      <c r="D3" s="258"/>
      <c r="E3" s="258"/>
      <c r="F3" s="258"/>
      <c r="G3" s="258"/>
      <c r="H3" s="258"/>
      <c r="I3" s="258"/>
      <c r="J3" s="258"/>
    </row>
    <row r="4" spans="3:18" x14ac:dyDescent="0.25">
      <c r="C4" s="258" t="s">
        <v>356</v>
      </c>
      <c r="D4" s="258"/>
      <c r="E4" s="258"/>
      <c r="F4" s="258"/>
      <c r="G4" s="258"/>
      <c r="H4" s="258"/>
      <c r="I4" s="258"/>
      <c r="J4" s="258"/>
    </row>
    <row r="5" spans="3:18" x14ac:dyDescent="0.25">
      <c r="C5" s="258" t="s">
        <v>357</v>
      </c>
      <c r="D5" s="258"/>
      <c r="E5" s="258"/>
      <c r="F5" s="258"/>
      <c r="G5" s="258"/>
      <c r="H5" s="258"/>
      <c r="I5" s="258"/>
      <c r="J5" s="258"/>
    </row>
    <row r="6" spans="3:18" x14ac:dyDescent="0.25">
      <c r="C6" s="265" t="s">
        <v>731</v>
      </c>
      <c r="D6" s="258"/>
      <c r="E6" s="258"/>
      <c r="F6" s="258"/>
      <c r="G6" s="258"/>
      <c r="H6" s="258"/>
      <c r="I6" s="258"/>
      <c r="J6" s="258"/>
    </row>
    <row r="7" spans="3:18" x14ac:dyDescent="0.25">
      <c r="C7" s="267" t="s">
        <v>1</v>
      </c>
      <c r="D7" s="267"/>
      <c r="E7" s="267"/>
      <c r="F7" s="267"/>
      <c r="G7" s="267"/>
      <c r="H7" s="267"/>
      <c r="I7" s="267"/>
      <c r="J7" s="267"/>
    </row>
    <row r="8" spans="3:18" x14ac:dyDescent="0.25">
      <c r="C8" s="258" t="s">
        <v>2</v>
      </c>
      <c r="D8" s="258"/>
      <c r="E8" s="258" t="s">
        <v>358</v>
      </c>
      <c r="F8" s="258"/>
      <c r="G8" s="258"/>
      <c r="H8" s="258"/>
      <c r="I8" s="258"/>
      <c r="J8" s="188" t="s">
        <v>359</v>
      </c>
    </row>
    <row r="9" spans="3:18" x14ac:dyDescent="0.25">
      <c r="C9" s="258"/>
      <c r="D9" s="258"/>
      <c r="E9" s="188" t="s">
        <v>240</v>
      </c>
      <c r="F9" s="188" t="s">
        <v>269</v>
      </c>
      <c r="G9" s="258" t="s">
        <v>271</v>
      </c>
      <c r="H9" s="258" t="s">
        <v>222</v>
      </c>
      <c r="I9" s="258" t="s">
        <v>224</v>
      </c>
      <c r="J9" s="188" t="s">
        <v>360</v>
      </c>
    </row>
    <row r="10" spans="3:18" x14ac:dyDescent="0.25">
      <c r="C10" s="267"/>
      <c r="D10" s="267"/>
      <c r="E10" s="192" t="s">
        <v>361</v>
      </c>
      <c r="F10" s="192" t="s">
        <v>270</v>
      </c>
      <c r="G10" s="267"/>
      <c r="H10" s="267"/>
      <c r="I10" s="267"/>
      <c r="J10" s="194"/>
    </row>
    <row r="11" spans="3:18" x14ac:dyDescent="0.25">
      <c r="C11" s="296" t="s">
        <v>362</v>
      </c>
      <c r="D11" s="291"/>
      <c r="E11" s="186">
        <f>+E12+E20+E31+E42+E53+E64+E68+E78+E82</f>
        <v>367697243.96000004</v>
      </c>
      <c r="F11" s="201">
        <f>+F12+F20+F31+F42+F53+F64+F68+F78+F82</f>
        <v>69746000.25999999</v>
      </c>
      <c r="G11" s="186">
        <f t="shared" ref="G11:J11" si="0">+G12+G20+G31+G42+G53+G64+G68+G78+G82</f>
        <v>437443244.22000003</v>
      </c>
      <c r="H11" s="186">
        <f>+H12+H20+H31+H42+H53+H64+H68+H78+H82</f>
        <v>416220987.55000001</v>
      </c>
      <c r="I11" s="203">
        <f>+I12+I20+I31+I42+I53+I64+I68+I78+I82</f>
        <v>409592705.79000002</v>
      </c>
      <c r="J11" s="186">
        <f t="shared" si="0"/>
        <v>21222256.669999994</v>
      </c>
      <c r="M11" s="120"/>
      <c r="O11" s="120"/>
      <c r="R11" s="120"/>
    </row>
    <row r="12" spans="3:18" x14ac:dyDescent="0.25">
      <c r="C12" s="297" t="s">
        <v>363</v>
      </c>
      <c r="D12" s="294"/>
      <c r="E12" s="128">
        <f>SUM(E13:E19)</f>
        <v>309323067.96000004</v>
      </c>
      <c r="F12" s="128">
        <f>SUM(F13:F19)</f>
        <v>41422640.109999999</v>
      </c>
      <c r="G12" s="171">
        <f t="shared" ref="G12:J12" si="1">SUM(G13:G19)</f>
        <v>350745708.07000005</v>
      </c>
      <c r="H12" s="221">
        <f t="shared" si="1"/>
        <v>350745708.07000005</v>
      </c>
      <c r="I12" s="196">
        <f t="shared" si="1"/>
        <v>349988898.31</v>
      </c>
      <c r="J12" s="196">
        <f t="shared" si="1"/>
        <v>0</v>
      </c>
      <c r="L12" s="200"/>
    </row>
    <row r="13" spans="3:18" x14ac:dyDescent="0.25">
      <c r="C13" s="35"/>
      <c r="D13" s="37" t="s">
        <v>364</v>
      </c>
      <c r="E13" s="128">
        <v>99665655</v>
      </c>
      <c r="F13" s="128">
        <v>5735851.04</v>
      </c>
      <c r="G13" s="208">
        <f t="shared" ref="G13:G41" si="2">+E13+F13</f>
        <v>105401506.04000001</v>
      </c>
      <c r="H13" s="128">
        <v>105401506.04000001</v>
      </c>
      <c r="I13" s="207">
        <v>105401506.04000001</v>
      </c>
      <c r="J13" s="214">
        <f t="shared" ref="J13:J16" si="3">G13-H13</f>
        <v>0</v>
      </c>
    </row>
    <row r="14" spans="3:18" x14ac:dyDescent="0.25">
      <c r="C14" s="35"/>
      <c r="D14" s="37" t="s">
        <v>365</v>
      </c>
      <c r="E14" s="128">
        <v>0</v>
      </c>
      <c r="F14" s="128">
        <v>0</v>
      </c>
      <c r="G14" s="246">
        <f t="shared" si="2"/>
        <v>0</v>
      </c>
      <c r="H14" s="128">
        <v>0</v>
      </c>
      <c r="I14" s="128">
        <v>0</v>
      </c>
      <c r="J14" s="214">
        <f t="shared" si="3"/>
        <v>0</v>
      </c>
    </row>
    <row r="15" spans="3:18" x14ac:dyDescent="0.25">
      <c r="C15" s="35"/>
      <c r="D15" s="37" t="s">
        <v>366</v>
      </c>
      <c r="E15" s="128">
        <v>71701528.810000002</v>
      </c>
      <c r="F15" s="196">
        <v>491283.33</v>
      </c>
      <c r="G15" s="246">
        <f t="shared" si="2"/>
        <v>72192812.140000001</v>
      </c>
      <c r="H15" s="128">
        <v>72192812.140000001</v>
      </c>
      <c r="I15" s="207">
        <v>72192812.140000001</v>
      </c>
      <c r="J15" s="214">
        <f t="shared" si="3"/>
        <v>0</v>
      </c>
    </row>
    <row r="16" spans="3:18" x14ac:dyDescent="0.25">
      <c r="C16" s="35"/>
      <c r="D16" s="37" t="s">
        <v>367</v>
      </c>
      <c r="E16" s="128">
        <v>0</v>
      </c>
      <c r="F16" s="201">
        <v>2695273.62</v>
      </c>
      <c r="G16" s="246">
        <f t="shared" si="2"/>
        <v>2695273.62</v>
      </c>
      <c r="H16" s="128">
        <v>2695273.62</v>
      </c>
      <c r="I16" s="128">
        <v>2695273.62</v>
      </c>
      <c r="J16" s="214">
        <f t="shared" si="3"/>
        <v>0</v>
      </c>
    </row>
    <row r="17" spans="3:13" x14ac:dyDescent="0.25">
      <c r="C17" s="35"/>
      <c r="D17" s="37" t="s">
        <v>368</v>
      </c>
      <c r="E17" s="128">
        <v>137955884.15000001</v>
      </c>
      <c r="F17" s="128">
        <v>32500232.120000001</v>
      </c>
      <c r="G17" s="246">
        <f t="shared" si="2"/>
        <v>170456116.27000001</v>
      </c>
      <c r="H17" s="128">
        <v>170456116.27000001</v>
      </c>
      <c r="I17" s="128">
        <v>169699306.50999999</v>
      </c>
      <c r="J17" s="208">
        <f>G17-H17</f>
        <v>0</v>
      </c>
      <c r="M17" s="120"/>
    </row>
    <row r="18" spans="3:13" x14ac:dyDescent="0.25">
      <c r="C18" s="35"/>
      <c r="D18" s="37" t="s">
        <v>369</v>
      </c>
      <c r="E18" s="128">
        <v>0</v>
      </c>
      <c r="F18" s="128">
        <v>0</v>
      </c>
      <c r="G18" s="246">
        <f t="shared" si="2"/>
        <v>0</v>
      </c>
      <c r="H18" s="128">
        <v>0</v>
      </c>
      <c r="I18" s="128">
        <v>0</v>
      </c>
      <c r="J18" s="214">
        <f t="shared" ref="J18:J19" si="4">G18-H18</f>
        <v>0</v>
      </c>
    </row>
    <row r="19" spans="3:13" x14ac:dyDescent="0.25">
      <c r="C19" s="35"/>
      <c r="D19" s="37" t="s">
        <v>370</v>
      </c>
      <c r="E19" s="128">
        <v>0</v>
      </c>
      <c r="F19" s="128">
        <v>0</v>
      </c>
      <c r="G19" s="246">
        <f t="shared" si="2"/>
        <v>0</v>
      </c>
      <c r="H19" s="128">
        <v>0</v>
      </c>
      <c r="I19" s="128">
        <v>0</v>
      </c>
      <c r="J19" s="214">
        <f t="shared" si="4"/>
        <v>0</v>
      </c>
    </row>
    <row r="20" spans="3:13" x14ac:dyDescent="0.25">
      <c r="C20" s="297" t="s">
        <v>371</v>
      </c>
      <c r="D20" s="294"/>
      <c r="E20" s="128">
        <f>SUM(E21:E30)</f>
        <v>13553854</v>
      </c>
      <c r="F20" s="199">
        <f t="shared" ref="F20:I20" si="5">SUM(F21:F30)</f>
        <v>-2137880.17</v>
      </c>
      <c r="G20" s="246">
        <f t="shared" si="2"/>
        <v>11415973.83</v>
      </c>
      <c r="H20" s="199">
        <f t="shared" si="5"/>
        <v>11415973.829999998</v>
      </c>
      <c r="I20" s="202">
        <f t="shared" si="5"/>
        <v>11415973.829999998</v>
      </c>
      <c r="J20" s="204">
        <f>SUM(J21:J30)</f>
        <v>0</v>
      </c>
    </row>
    <row r="21" spans="3:13" x14ac:dyDescent="0.25">
      <c r="C21" s="297"/>
      <c r="D21" s="37" t="s">
        <v>372</v>
      </c>
      <c r="E21" s="128">
        <v>5891600</v>
      </c>
      <c r="F21" s="198">
        <v>-561217.86</v>
      </c>
      <c r="G21" s="246">
        <f t="shared" si="2"/>
        <v>5330382.1399999997</v>
      </c>
      <c r="H21" s="128">
        <v>5330382.1399999997</v>
      </c>
      <c r="I21" s="207">
        <v>5330382.1399999997</v>
      </c>
      <c r="J21" s="214">
        <f t="shared" ref="J21:J41" si="6">G21-H21</f>
        <v>0</v>
      </c>
    </row>
    <row r="22" spans="3:13" x14ac:dyDescent="0.25">
      <c r="C22" s="297"/>
      <c r="D22" s="37" t="s">
        <v>373</v>
      </c>
      <c r="E22" s="128"/>
      <c r="F22" s="128"/>
      <c r="G22" s="208"/>
      <c r="H22" s="128"/>
      <c r="I22" s="128"/>
      <c r="J22" s="214"/>
    </row>
    <row r="23" spans="3:13" x14ac:dyDescent="0.25">
      <c r="C23" s="35"/>
      <c r="D23" s="37" t="s">
        <v>374</v>
      </c>
      <c r="E23" s="128">
        <v>906000</v>
      </c>
      <c r="F23" s="198">
        <v>174183.55</v>
      </c>
      <c r="G23" s="208">
        <f t="shared" si="2"/>
        <v>1080183.55</v>
      </c>
      <c r="H23" s="128">
        <v>1080183.55</v>
      </c>
      <c r="I23" s="128">
        <v>1080183.55</v>
      </c>
      <c r="J23" s="214">
        <f t="shared" si="6"/>
        <v>0</v>
      </c>
    </row>
    <row r="24" spans="3:13" x14ac:dyDescent="0.25">
      <c r="C24" s="35"/>
      <c r="D24" s="37" t="s">
        <v>375</v>
      </c>
      <c r="E24" s="128">
        <v>0</v>
      </c>
      <c r="F24" s="128">
        <v>0</v>
      </c>
      <c r="G24" s="208">
        <f t="shared" si="2"/>
        <v>0</v>
      </c>
      <c r="H24" s="128">
        <v>0</v>
      </c>
      <c r="I24" s="128">
        <v>0</v>
      </c>
      <c r="J24" s="214">
        <f t="shared" si="6"/>
        <v>0</v>
      </c>
    </row>
    <row r="25" spans="3:13" x14ac:dyDescent="0.25">
      <c r="C25" s="35"/>
      <c r="D25" s="37" t="s">
        <v>376</v>
      </c>
      <c r="E25" s="128">
        <v>905350</v>
      </c>
      <c r="F25" s="128">
        <v>-488710.5</v>
      </c>
      <c r="G25" s="208">
        <f t="shared" si="2"/>
        <v>416639.5</v>
      </c>
      <c r="H25" s="128">
        <v>416639.5</v>
      </c>
      <c r="I25" s="128">
        <v>416639.5</v>
      </c>
      <c r="J25" s="214">
        <f t="shared" si="6"/>
        <v>0</v>
      </c>
    </row>
    <row r="26" spans="3:13" x14ac:dyDescent="0.25">
      <c r="C26" s="35"/>
      <c r="D26" s="37" t="s">
        <v>377</v>
      </c>
      <c r="E26" s="128">
        <v>280000</v>
      </c>
      <c r="F26" s="128">
        <v>-173670.17</v>
      </c>
      <c r="G26" s="208">
        <f t="shared" si="2"/>
        <v>106329.82999999999</v>
      </c>
      <c r="H26" s="128">
        <v>106329.83</v>
      </c>
      <c r="I26" s="128">
        <v>106329.83</v>
      </c>
      <c r="J26" s="214">
        <f t="shared" si="6"/>
        <v>0</v>
      </c>
    </row>
    <row r="27" spans="3:13" x14ac:dyDescent="0.25">
      <c r="C27" s="35"/>
      <c r="D27" s="37" t="s">
        <v>378</v>
      </c>
      <c r="E27" s="128">
        <v>2381000</v>
      </c>
      <c r="F27" s="128">
        <v>-236382.37</v>
      </c>
      <c r="G27" s="246">
        <f t="shared" si="2"/>
        <v>2144617.63</v>
      </c>
      <c r="H27" s="128">
        <v>2144617.63</v>
      </c>
      <c r="I27" s="128">
        <v>2144617.63</v>
      </c>
      <c r="J27" s="214">
        <f t="shared" si="6"/>
        <v>0</v>
      </c>
    </row>
    <row r="28" spans="3:13" x14ac:dyDescent="0.25">
      <c r="C28" s="35"/>
      <c r="D28" s="37" t="s">
        <v>379</v>
      </c>
      <c r="E28" s="128">
        <v>1849400</v>
      </c>
      <c r="F28" s="128">
        <v>-126753.83</v>
      </c>
      <c r="G28" s="246">
        <f t="shared" si="2"/>
        <v>1722646.17</v>
      </c>
      <c r="H28" s="128">
        <v>1722646.17</v>
      </c>
      <c r="I28" s="207">
        <v>1722646.17</v>
      </c>
      <c r="J28" s="214">
        <f t="shared" si="6"/>
        <v>0</v>
      </c>
    </row>
    <row r="29" spans="3:13" x14ac:dyDescent="0.25">
      <c r="C29" s="35"/>
      <c r="D29" s="37" t="s">
        <v>380</v>
      </c>
      <c r="E29" s="128">
        <v>0</v>
      </c>
      <c r="F29" s="128">
        <v>0</v>
      </c>
      <c r="G29" s="246">
        <f t="shared" si="2"/>
        <v>0</v>
      </c>
      <c r="H29" s="128">
        <v>0</v>
      </c>
      <c r="I29" s="128">
        <v>0</v>
      </c>
      <c r="J29" s="214">
        <f t="shared" si="6"/>
        <v>0</v>
      </c>
    </row>
    <row r="30" spans="3:13" x14ac:dyDescent="0.25">
      <c r="C30" s="35"/>
      <c r="D30" s="37" t="s">
        <v>381</v>
      </c>
      <c r="E30" s="128">
        <v>1340504</v>
      </c>
      <c r="F30" s="128">
        <v>-725328.99</v>
      </c>
      <c r="G30" s="246">
        <f t="shared" si="2"/>
        <v>615175.01</v>
      </c>
      <c r="H30" s="128">
        <v>615175.01</v>
      </c>
      <c r="I30" s="128">
        <v>615175.01</v>
      </c>
      <c r="J30" s="214">
        <f t="shared" si="6"/>
        <v>0</v>
      </c>
    </row>
    <row r="31" spans="3:13" x14ac:dyDescent="0.25">
      <c r="C31" s="297" t="s">
        <v>382</v>
      </c>
      <c r="D31" s="294"/>
      <c r="E31" s="128">
        <f t="shared" ref="E31:F31" si="7">SUM(E32:E41)</f>
        <v>32504536</v>
      </c>
      <c r="F31" s="198">
        <f t="shared" si="7"/>
        <v>-3304419.0800000005</v>
      </c>
      <c r="G31" s="246">
        <f t="shared" si="2"/>
        <v>29200116.919999998</v>
      </c>
      <c r="H31" s="198">
        <f>SUM(H32:H41)</f>
        <v>29200116.920000002</v>
      </c>
      <c r="I31" s="244">
        <f>SUM(I32:I41)</f>
        <v>27422937.920000002</v>
      </c>
      <c r="J31" s="239">
        <f t="shared" si="6"/>
        <v>0</v>
      </c>
    </row>
    <row r="32" spans="3:13" x14ac:dyDescent="0.25">
      <c r="C32" s="35"/>
      <c r="D32" s="37" t="s">
        <v>383</v>
      </c>
      <c r="E32" s="128">
        <v>5839100</v>
      </c>
      <c r="F32" s="128">
        <v>-235823.14</v>
      </c>
      <c r="G32" s="246">
        <f t="shared" si="2"/>
        <v>5603276.8600000003</v>
      </c>
      <c r="H32" s="128">
        <v>5603276.8600000003</v>
      </c>
      <c r="I32" s="207">
        <v>5603276.8600000003</v>
      </c>
      <c r="J32" s="214">
        <f t="shared" si="6"/>
        <v>0</v>
      </c>
    </row>
    <row r="33" spans="3:10" x14ac:dyDescent="0.25">
      <c r="C33" s="35"/>
      <c r="D33" s="37" t="s">
        <v>384</v>
      </c>
      <c r="E33" s="128">
        <v>3783040</v>
      </c>
      <c r="F33" s="128">
        <v>217608.61</v>
      </c>
      <c r="G33" s="246">
        <f t="shared" si="2"/>
        <v>4000648.61</v>
      </c>
      <c r="H33" s="128">
        <v>4000648.61</v>
      </c>
      <c r="I33" s="207">
        <v>4000648.61</v>
      </c>
      <c r="J33" s="214">
        <f t="shared" si="6"/>
        <v>0</v>
      </c>
    </row>
    <row r="34" spans="3:10" x14ac:dyDescent="0.25">
      <c r="C34" s="35"/>
      <c r="D34" s="37" t="s">
        <v>385</v>
      </c>
      <c r="E34" s="128">
        <v>6028939</v>
      </c>
      <c r="F34" s="198">
        <v>622539.15</v>
      </c>
      <c r="G34" s="246">
        <f t="shared" si="2"/>
        <v>6651478.1500000004</v>
      </c>
      <c r="H34" s="128">
        <v>6651478.1500000004</v>
      </c>
      <c r="I34" s="207">
        <v>6651478.1500000004</v>
      </c>
      <c r="J34" s="214">
        <f t="shared" si="6"/>
        <v>0</v>
      </c>
    </row>
    <row r="35" spans="3:10" x14ac:dyDescent="0.25">
      <c r="C35" s="35"/>
      <c r="D35" s="37" t="s">
        <v>386</v>
      </c>
      <c r="E35" s="128">
        <v>549300</v>
      </c>
      <c r="F35" s="128">
        <v>-135786.97</v>
      </c>
      <c r="G35" s="246">
        <f t="shared" si="2"/>
        <v>413513.03</v>
      </c>
      <c r="H35" s="128">
        <v>413513.03</v>
      </c>
      <c r="I35" s="128">
        <v>413513.03</v>
      </c>
      <c r="J35" s="214">
        <f t="shared" si="6"/>
        <v>0</v>
      </c>
    </row>
    <row r="36" spans="3:10" x14ac:dyDescent="0.25">
      <c r="C36" s="297"/>
      <c r="D36" s="37" t="s">
        <v>387</v>
      </c>
      <c r="E36" s="128">
        <v>7408000</v>
      </c>
      <c r="F36" s="128">
        <v>-3735188.47</v>
      </c>
      <c r="G36" s="246">
        <f t="shared" si="2"/>
        <v>3672811.53</v>
      </c>
      <c r="H36" s="128">
        <v>3672811.53</v>
      </c>
      <c r="I36" s="128">
        <v>3672811.53</v>
      </c>
      <c r="J36" s="214">
        <f t="shared" si="6"/>
        <v>0</v>
      </c>
    </row>
    <row r="37" spans="3:10" x14ac:dyDescent="0.25">
      <c r="C37" s="297"/>
      <c r="D37" s="37" t="s">
        <v>388</v>
      </c>
      <c r="E37" s="128"/>
      <c r="F37" s="128"/>
      <c r="G37" s="207"/>
      <c r="H37" s="128"/>
      <c r="I37" s="128"/>
      <c r="J37" s="214"/>
    </row>
    <row r="38" spans="3:10" x14ac:dyDescent="0.25">
      <c r="C38" s="35"/>
      <c r="D38" s="37" t="s">
        <v>389</v>
      </c>
      <c r="E38" s="128">
        <v>820000</v>
      </c>
      <c r="F38" s="128">
        <v>-39656.33</v>
      </c>
      <c r="G38" s="207">
        <f t="shared" si="2"/>
        <v>780343.67</v>
      </c>
      <c r="H38" s="128">
        <v>780343.67</v>
      </c>
      <c r="I38" s="207">
        <v>780343.67</v>
      </c>
      <c r="J38" s="214">
        <f t="shared" si="6"/>
        <v>0</v>
      </c>
    </row>
    <row r="39" spans="3:10" x14ac:dyDescent="0.25">
      <c r="C39" s="35"/>
      <c r="D39" s="37" t="s">
        <v>390</v>
      </c>
      <c r="E39" s="128">
        <v>1100000</v>
      </c>
      <c r="F39" s="128">
        <v>-758671.18</v>
      </c>
      <c r="G39" s="207">
        <f t="shared" si="2"/>
        <v>341328.81999999995</v>
      </c>
      <c r="H39" s="128">
        <v>341328.82</v>
      </c>
      <c r="I39" s="128">
        <v>341328.82</v>
      </c>
      <c r="J39" s="214">
        <f t="shared" si="6"/>
        <v>0</v>
      </c>
    </row>
    <row r="40" spans="3:10" x14ac:dyDescent="0.25">
      <c r="C40" s="35"/>
      <c r="D40" s="37" t="s">
        <v>391</v>
      </c>
      <c r="E40" s="128">
        <v>450000</v>
      </c>
      <c r="F40" s="128">
        <v>-347361.56</v>
      </c>
      <c r="G40" s="207">
        <f t="shared" si="2"/>
        <v>102638.44</v>
      </c>
      <c r="H40" s="128">
        <v>102638.44</v>
      </c>
      <c r="I40" s="207">
        <v>102638.44</v>
      </c>
      <c r="J40" s="214">
        <f t="shared" si="6"/>
        <v>0</v>
      </c>
    </row>
    <row r="41" spans="3:10" x14ac:dyDescent="0.25">
      <c r="C41" s="35"/>
      <c r="D41" s="37" t="s">
        <v>392</v>
      </c>
      <c r="E41" s="128">
        <v>6526157</v>
      </c>
      <c r="F41" s="128">
        <v>1107920.81</v>
      </c>
      <c r="G41" s="207">
        <f t="shared" si="2"/>
        <v>7634077.8100000005</v>
      </c>
      <c r="H41" s="128">
        <v>7634077.8099999996</v>
      </c>
      <c r="I41" s="207">
        <v>5856898.8099999996</v>
      </c>
      <c r="J41" s="214">
        <f t="shared" si="6"/>
        <v>0</v>
      </c>
    </row>
    <row r="42" spans="3:10" x14ac:dyDescent="0.25">
      <c r="C42" s="297" t="s">
        <v>393</v>
      </c>
      <c r="D42" s="294"/>
      <c r="E42" s="128">
        <v>0</v>
      </c>
      <c r="F42" s="128">
        <f>SUM(F44:F52)</f>
        <v>0</v>
      </c>
      <c r="G42" s="128">
        <f t="shared" ref="G42:J42" si="8">SUM(G44:G52)</f>
        <v>0</v>
      </c>
      <c r="H42" s="128">
        <f t="shared" si="8"/>
        <v>0</v>
      </c>
      <c r="I42" s="128">
        <f t="shared" si="8"/>
        <v>0</v>
      </c>
      <c r="J42" s="128">
        <f t="shared" si="8"/>
        <v>0</v>
      </c>
    </row>
    <row r="43" spans="3:10" x14ac:dyDescent="0.25">
      <c r="C43" s="297" t="s">
        <v>394</v>
      </c>
      <c r="D43" s="294"/>
      <c r="E43" s="128"/>
      <c r="F43" s="128"/>
      <c r="G43" s="128"/>
      <c r="H43" s="128"/>
      <c r="I43" s="128"/>
      <c r="J43" s="128"/>
    </row>
    <row r="44" spans="3:10" x14ac:dyDescent="0.25">
      <c r="C44" s="35"/>
      <c r="D44" s="37" t="s">
        <v>395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214">
        <f t="shared" ref="J44:J52" si="9">G44-H44</f>
        <v>0</v>
      </c>
    </row>
    <row r="45" spans="3:10" x14ac:dyDescent="0.25">
      <c r="C45" s="35"/>
      <c r="D45" s="37" t="s">
        <v>396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214">
        <f t="shared" si="9"/>
        <v>0</v>
      </c>
    </row>
    <row r="46" spans="3:10" x14ac:dyDescent="0.25">
      <c r="C46" s="35"/>
      <c r="D46" s="37" t="s">
        <v>397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214">
        <f t="shared" si="9"/>
        <v>0</v>
      </c>
    </row>
    <row r="47" spans="3:10" x14ac:dyDescent="0.25">
      <c r="C47" s="35"/>
      <c r="D47" s="37" t="s">
        <v>398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214">
        <f t="shared" si="9"/>
        <v>0</v>
      </c>
    </row>
    <row r="48" spans="3:10" x14ac:dyDescent="0.25">
      <c r="C48" s="35"/>
      <c r="D48" s="37" t="s">
        <v>399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214">
        <f t="shared" si="9"/>
        <v>0</v>
      </c>
    </row>
    <row r="49" spans="3:10" x14ac:dyDescent="0.25">
      <c r="C49" s="35"/>
      <c r="D49" s="37" t="s">
        <v>400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214">
        <f t="shared" si="9"/>
        <v>0</v>
      </c>
    </row>
    <row r="50" spans="3:10" x14ac:dyDescent="0.25">
      <c r="C50" s="35"/>
      <c r="D50" s="37" t="s">
        <v>401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214">
        <f t="shared" si="9"/>
        <v>0</v>
      </c>
    </row>
    <row r="51" spans="3:10" x14ac:dyDescent="0.25">
      <c r="C51" s="35"/>
      <c r="D51" s="37" t="s">
        <v>402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214">
        <f t="shared" si="9"/>
        <v>0</v>
      </c>
    </row>
    <row r="52" spans="3:10" x14ac:dyDescent="0.25">
      <c r="C52" s="35"/>
      <c r="D52" s="37" t="s">
        <v>403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214">
        <f t="shared" si="9"/>
        <v>0</v>
      </c>
    </row>
    <row r="53" spans="3:10" x14ac:dyDescent="0.25">
      <c r="C53" s="297" t="s">
        <v>404</v>
      </c>
      <c r="D53" s="294"/>
      <c r="E53" s="128">
        <f>SUM(E55:E63)</f>
        <v>12315786</v>
      </c>
      <c r="F53" s="207">
        <f t="shared" ref="F53:J53" si="10">SUM(F55:F63)</f>
        <v>9062119.0699999984</v>
      </c>
      <c r="G53" s="207">
        <f t="shared" si="10"/>
        <v>21377905.07</v>
      </c>
      <c r="H53" s="207">
        <f t="shared" si="10"/>
        <v>17805667.400000002</v>
      </c>
      <c r="I53" s="207">
        <f t="shared" si="10"/>
        <v>16777185.879999999</v>
      </c>
      <c r="J53" s="207">
        <f t="shared" si="10"/>
        <v>3572237.6699999981</v>
      </c>
    </row>
    <row r="54" spans="3:10" x14ac:dyDescent="0.25">
      <c r="C54" s="297" t="s">
        <v>405</v>
      </c>
      <c r="D54" s="294"/>
      <c r="E54" s="128"/>
      <c r="F54" s="128"/>
      <c r="G54" s="128"/>
      <c r="H54" s="128"/>
      <c r="I54" s="128"/>
      <c r="J54" s="128"/>
    </row>
    <row r="55" spans="3:10" x14ac:dyDescent="0.25">
      <c r="C55" s="35"/>
      <c r="D55" s="37" t="s">
        <v>406</v>
      </c>
      <c r="E55" s="203">
        <v>12315786</v>
      </c>
      <c r="F55" s="128">
        <v>8809072.4299999997</v>
      </c>
      <c r="G55" s="207">
        <f t="shared" ref="G55:G63" si="11">+E55+F55</f>
        <v>21124858.43</v>
      </c>
      <c r="H55" s="128">
        <v>17552620.760000002</v>
      </c>
      <c r="I55" s="207">
        <v>16524139.24</v>
      </c>
      <c r="J55" s="214">
        <f t="shared" ref="J55:J63" si="12">G55-H55</f>
        <v>3572237.6699999981</v>
      </c>
    </row>
    <row r="56" spans="3:10" x14ac:dyDescent="0.25">
      <c r="C56" s="35"/>
      <c r="D56" s="37" t="s">
        <v>407</v>
      </c>
      <c r="E56" s="128">
        <v>0</v>
      </c>
      <c r="F56" s="128">
        <v>107340.2</v>
      </c>
      <c r="G56" s="207">
        <f t="shared" si="11"/>
        <v>107340.2</v>
      </c>
      <c r="H56" s="128">
        <v>107340.2</v>
      </c>
      <c r="I56" s="207">
        <v>107340.2</v>
      </c>
      <c r="J56" s="214">
        <f t="shared" si="12"/>
        <v>0</v>
      </c>
    </row>
    <row r="57" spans="3:10" x14ac:dyDescent="0.25">
      <c r="C57" s="35"/>
      <c r="D57" s="37" t="s">
        <v>408</v>
      </c>
      <c r="E57" s="128">
        <v>0</v>
      </c>
      <c r="F57" s="128">
        <v>109040</v>
      </c>
      <c r="G57" s="227">
        <f t="shared" si="11"/>
        <v>109040</v>
      </c>
      <c r="H57" s="128">
        <v>109040</v>
      </c>
      <c r="I57" s="128">
        <v>109040</v>
      </c>
      <c r="J57" s="214">
        <f t="shared" si="12"/>
        <v>0</v>
      </c>
    </row>
    <row r="58" spans="3:10" x14ac:dyDescent="0.25">
      <c r="C58" s="35"/>
      <c r="D58" s="37" t="s">
        <v>409</v>
      </c>
      <c r="E58" s="128">
        <v>0</v>
      </c>
      <c r="F58" s="128">
        <v>0</v>
      </c>
      <c r="G58" s="207">
        <f t="shared" si="11"/>
        <v>0</v>
      </c>
      <c r="H58" s="128">
        <v>0</v>
      </c>
      <c r="I58" s="128">
        <v>0</v>
      </c>
      <c r="J58" s="214">
        <f t="shared" si="12"/>
        <v>0</v>
      </c>
    </row>
    <row r="59" spans="3:10" x14ac:dyDescent="0.25">
      <c r="C59" s="35"/>
      <c r="D59" s="37" t="s">
        <v>410</v>
      </c>
      <c r="E59" s="203">
        <v>0</v>
      </c>
      <c r="F59" s="128">
        <v>0</v>
      </c>
      <c r="G59" s="207">
        <f t="shared" si="11"/>
        <v>0</v>
      </c>
      <c r="H59" s="128">
        <v>0</v>
      </c>
      <c r="I59" s="128">
        <v>0</v>
      </c>
      <c r="J59" s="214">
        <f t="shared" si="12"/>
        <v>0</v>
      </c>
    </row>
    <row r="60" spans="3:10" x14ac:dyDescent="0.25">
      <c r="C60" s="35"/>
      <c r="D60" s="37" t="s">
        <v>411</v>
      </c>
      <c r="E60" s="128">
        <v>0</v>
      </c>
      <c r="F60" s="128">
        <v>30332.84</v>
      </c>
      <c r="G60" s="207">
        <f t="shared" si="11"/>
        <v>30332.84</v>
      </c>
      <c r="H60" s="128">
        <v>30332.84</v>
      </c>
      <c r="I60" s="199">
        <v>30332.84</v>
      </c>
      <c r="J60" s="214">
        <f t="shared" si="12"/>
        <v>0</v>
      </c>
    </row>
    <row r="61" spans="3:10" x14ac:dyDescent="0.25">
      <c r="C61" s="35"/>
      <c r="D61" s="37" t="s">
        <v>412</v>
      </c>
      <c r="E61" s="128">
        <v>0</v>
      </c>
      <c r="F61" s="128">
        <v>0</v>
      </c>
      <c r="G61" s="207">
        <f t="shared" si="11"/>
        <v>0</v>
      </c>
      <c r="H61" s="128">
        <v>0</v>
      </c>
      <c r="I61" s="128">
        <v>0</v>
      </c>
      <c r="J61" s="214">
        <f t="shared" si="12"/>
        <v>0</v>
      </c>
    </row>
    <row r="62" spans="3:10" x14ac:dyDescent="0.25">
      <c r="C62" s="35"/>
      <c r="D62" s="37" t="s">
        <v>413</v>
      </c>
      <c r="E62" s="128">
        <v>0</v>
      </c>
      <c r="F62" s="128">
        <v>0</v>
      </c>
      <c r="G62" s="207">
        <f t="shared" si="11"/>
        <v>0</v>
      </c>
      <c r="H62" s="128">
        <v>0</v>
      </c>
      <c r="I62" s="207">
        <v>0</v>
      </c>
      <c r="J62" s="214">
        <f t="shared" si="12"/>
        <v>0</v>
      </c>
    </row>
    <row r="63" spans="3:10" x14ac:dyDescent="0.25">
      <c r="C63" s="35"/>
      <c r="D63" s="37" t="s">
        <v>414</v>
      </c>
      <c r="E63" s="128">
        <v>0</v>
      </c>
      <c r="F63" s="128">
        <v>6333.6</v>
      </c>
      <c r="G63" s="207">
        <f t="shared" si="11"/>
        <v>6333.6</v>
      </c>
      <c r="H63" s="128">
        <v>6333.6</v>
      </c>
      <c r="I63" s="128">
        <v>6333.6</v>
      </c>
      <c r="J63" s="214">
        <f t="shared" si="12"/>
        <v>0</v>
      </c>
    </row>
    <row r="64" spans="3:10" x14ac:dyDescent="0.25">
      <c r="C64" s="297" t="s">
        <v>415</v>
      </c>
      <c r="D64" s="294"/>
      <c r="E64" s="128">
        <f>SUM(E65:E67)</f>
        <v>0</v>
      </c>
      <c r="F64" s="128">
        <f t="shared" ref="F64:I64" si="13">SUM(F65:F67)</f>
        <v>22053521.329999998</v>
      </c>
      <c r="G64" s="128">
        <f t="shared" si="13"/>
        <v>22053521.329999998</v>
      </c>
      <c r="H64" s="128">
        <f t="shared" si="13"/>
        <v>7053521.3300000001</v>
      </c>
      <c r="I64" s="128">
        <f t="shared" si="13"/>
        <v>3987709.85</v>
      </c>
      <c r="J64" s="174">
        <f t="shared" ref="J64" si="14">+G64-H64</f>
        <v>14999999.999999998</v>
      </c>
    </row>
    <row r="65" spans="3:10" x14ac:dyDescent="0.25">
      <c r="C65" s="35"/>
      <c r="D65" s="37" t="s">
        <v>416</v>
      </c>
      <c r="E65" s="203">
        <v>0</v>
      </c>
      <c r="F65" s="128">
        <v>0</v>
      </c>
      <c r="G65" s="128">
        <f>+E65+F65</f>
        <v>0</v>
      </c>
      <c r="H65" s="128">
        <v>0</v>
      </c>
      <c r="I65" s="128">
        <v>0</v>
      </c>
      <c r="J65" s="214">
        <f t="shared" ref="J65:J67" si="15">G65-H65</f>
        <v>0</v>
      </c>
    </row>
    <row r="66" spans="3:10" x14ac:dyDescent="0.25">
      <c r="C66" s="35"/>
      <c r="D66" s="37" t="s">
        <v>417</v>
      </c>
      <c r="E66" s="128">
        <v>0</v>
      </c>
      <c r="F66" s="128">
        <v>22053521.329999998</v>
      </c>
      <c r="G66" s="128">
        <f>F66+E66</f>
        <v>22053521.329999998</v>
      </c>
      <c r="H66" s="128">
        <v>7053521.3300000001</v>
      </c>
      <c r="I66" s="128">
        <v>3987709.85</v>
      </c>
      <c r="J66" s="214">
        <f t="shared" si="15"/>
        <v>14999999.999999998</v>
      </c>
    </row>
    <row r="67" spans="3:10" x14ac:dyDescent="0.25">
      <c r="C67" s="35"/>
      <c r="D67" s="37" t="s">
        <v>418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214">
        <f t="shared" si="15"/>
        <v>0</v>
      </c>
    </row>
    <row r="68" spans="3:10" x14ac:dyDescent="0.25">
      <c r="C68" s="297" t="s">
        <v>419</v>
      </c>
      <c r="D68" s="294"/>
      <c r="E68" s="128">
        <f>SUM(E71:E77)</f>
        <v>0</v>
      </c>
      <c r="F68" s="128">
        <f t="shared" ref="F68:J68" si="16">SUM(F71:F77)</f>
        <v>2650019</v>
      </c>
      <c r="G68" s="128">
        <f t="shared" si="16"/>
        <v>2650019</v>
      </c>
      <c r="H68" s="128">
        <f t="shared" si="16"/>
        <v>0</v>
      </c>
      <c r="I68" s="128">
        <f t="shared" si="16"/>
        <v>0</v>
      </c>
      <c r="J68" s="128">
        <f t="shared" si="16"/>
        <v>2650019</v>
      </c>
    </row>
    <row r="69" spans="3:10" x14ac:dyDescent="0.25">
      <c r="C69" s="297" t="s">
        <v>420</v>
      </c>
      <c r="D69" s="294"/>
      <c r="E69" s="128"/>
      <c r="F69" s="128"/>
      <c r="G69" s="128"/>
      <c r="H69" s="128"/>
      <c r="I69" s="128"/>
      <c r="J69" s="128"/>
    </row>
    <row r="70" spans="3:10" x14ac:dyDescent="0.25">
      <c r="C70" s="35"/>
      <c r="D70" s="37" t="s">
        <v>421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214">
        <f t="shared" ref="J70:J77" si="17">G70-H70</f>
        <v>0</v>
      </c>
    </row>
    <row r="71" spans="3:10" x14ac:dyDescent="0.25">
      <c r="C71" s="35"/>
      <c r="D71" s="37" t="s">
        <v>422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214">
        <f t="shared" si="17"/>
        <v>0</v>
      </c>
    </row>
    <row r="72" spans="3:10" x14ac:dyDescent="0.25">
      <c r="C72" s="35"/>
      <c r="D72" s="37" t="s">
        <v>423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214">
        <f t="shared" si="17"/>
        <v>0</v>
      </c>
    </row>
    <row r="73" spans="3:10" x14ac:dyDescent="0.25">
      <c r="C73" s="35"/>
      <c r="D73" s="37" t="s">
        <v>424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214">
        <f t="shared" si="17"/>
        <v>0</v>
      </c>
    </row>
    <row r="74" spans="3:10" x14ac:dyDescent="0.25">
      <c r="C74" s="35"/>
      <c r="D74" s="37" t="s">
        <v>425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214">
        <f t="shared" si="17"/>
        <v>0</v>
      </c>
    </row>
    <row r="75" spans="3:10" x14ac:dyDescent="0.25">
      <c r="C75" s="35"/>
      <c r="D75" s="37" t="s">
        <v>426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214">
        <f t="shared" si="17"/>
        <v>0</v>
      </c>
    </row>
    <row r="76" spans="3:10" x14ac:dyDescent="0.25">
      <c r="C76" s="35"/>
      <c r="D76" s="37" t="s">
        <v>427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214">
        <f t="shared" si="17"/>
        <v>0</v>
      </c>
    </row>
    <row r="77" spans="3:10" x14ac:dyDescent="0.25">
      <c r="C77" s="35"/>
      <c r="D77" s="37" t="s">
        <v>428</v>
      </c>
      <c r="E77" s="128">
        <v>0</v>
      </c>
      <c r="F77" s="128">
        <v>2650019</v>
      </c>
      <c r="G77" s="128">
        <f>F77</f>
        <v>2650019</v>
      </c>
      <c r="H77" s="128">
        <v>0</v>
      </c>
      <c r="I77" s="128">
        <v>0</v>
      </c>
      <c r="J77" s="214">
        <f t="shared" si="17"/>
        <v>2650019</v>
      </c>
    </row>
    <row r="78" spans="3:10" x14ac:dyDescent="0.25">
      <c r="C78" s="297" t="s">
        <v>429</v>
      </c>
      <c r="D78" s="294"/>
      <c r="E78" s="128">
        <f>+E79+E80+E81</f>
        <v>0</v>
      </c>
      <c r="F78" s="128">
        <f t="shared" ref="F78:I78" si="18">+F79+F80+F81</f>
        <v>0</v>
      </c>
      <c r="G78" s="128">
        <v>0</v>
      </c>
      <c r="H78" s="128">
        <f t="shared" si="18"/>
        <v>0</v>
      </c>
      <c r="I78" s="128">
        <f t="shared" si="18"/>
        <v>0</v>
      </c>
      <c r="J78" s="128">
        <f>+G78</f>
        <v>0</v>
      </c>
    </row>
    <row r="79" spans="3:10" x14ac:dyDescent="0.25">
      <c r="C79" s="35"/>
      <c r="D79" s="37" t="s">
        <v>430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214">
        <f t="shared" ref="J79:J81" si="19">G79-H79</f>
        <v>0</v>
      </c>
    </row>
    <row r="80" spans="3:10" x14ac:dyDescent="0.25">
      <c r="C80" s="35"/>
      <c r="D80" s="37" t="s">
        <v>431</v>
      </c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214">
        <f t="shared" si="19"/>
        <v>0</v>
      </c>
    </row>
    <row r="81" spans="3:18" x14ac:dyDescent="0.25">
      <c r="C81" s="35"/>
      <c r="D81" s="37" t="s">
        <v>432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214">
        <f t="shared" si="19"/>
        <v>0</v>
      </c>
    </row>
    <row r="82" spans="3:18" x14ac:dyDescent="0.25">
      <c r="C82" s="297" t="s">
        <v>433</v>
      </c>
      <c r="D82" s="294"/>
      <c r="E82" s="128">
        <f>SUM(E84:E89)</f>
        <v>0</v>
      </c>
      <c r="F82" s="128">
        <f>+F83</f>
        <v>0</v>
      </c>
      <c r="G82" s="207">
        <f t="shared" ref="G82:J82" si="20">+G83</f>
        <v>0</v>
      </c>
      <c r="H82" s="207">
        <f t="shared" si="20"/>
        <v>0</v>
      </c>
      <c r="I82" s="207">
        <f t="shared" si="20"/>
        <v>0</v>
      </c>
      <c r="J82" s="207">
        <f t="shared" si="20"/>
        <v>0</v>
      </c>
    </row>
    <row r="83" spans="3:18" x14ac:dyDescent="0.25">
      <c r="C83" s="35"/>
      <c r="D83" s="37" t="s">
        <v>434</v>
      </c>
      <c r="E83" s="128">
        <v>0</v>
      </c>
      <c r="F83" s="128">
        <v>0</v>
      </c>
      <c r="G83" s="207">
        <v>0</v>
      </c>
      <c r="H83" s="128">
        <v>0</v>
      </c>
      <c r="I83" s="207">
        <v>0</v>
      </c>
      <c r="J83" s="214">
        <f t="shared" ref="J83:J94" si="21">G83-H83</f>
        <v>0</v>
      </c>
    </row>
    <row r="84" spans="3:18" x14ac:dyDescent="0.25">
      <c r="C84" s="35"/>
      <c r="D84" s="37" t="s">
        <v>435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214">
        <f t="shared" si="21"/>
        <v>0</v>
      </c>
    </row>
    <row r="85" spans="3:18" x14ac:dyDescent="0.25">
      <c r="C85" s="35"/>
      <c r="D85" s="37" t="s">
        <v>436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214">
        <f t="shared" si="21"/>
        <v>0</v>
      </c>
    </row>
    <row r="86" spans="3:18" x14ac:dyDescent="0.25">
      <c r="C86" s="35"/>
      <c r="D86" s="37" t="s">
        <v>437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214">
        <f t="shared" si="21"/>
        <v>0</v>
      </c>
    </row>
    <row r="87" spans="3:18" x14ac:dyDescent="0.25">
      <c r="C87" s="35"/>
      <c r="D87" s="37" t="s">
        <v>438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214">
        <f t="shared" si="21"/>
        <v>0</v>
      </c>
    </row>
    <row r="88" spans="3:18" x14ac:dyDescent="0.25">
      <c r="C88" s="35"/>
      <c r="D88" s="37" t="s">
        <v>439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214">
        <f t="shared" si="21"/>
        <v>0</v>
      </c>
    </row>
    <row r="89" spans="3:18" x14ac:dyDescent="0.25">
      <c r="C89" s="35"/>
      <c r="D89" s="37" t="s">
        <v>440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214">
        <f t="shared" si="21"/>
        <v>0</v>
      </c>
    </row>
    <row r="90" spans="3:18" s="178" customFormat="1" x14ac:dyDescent="0.25">
      <c r="C90" s="296" t="s">
        <v>719</v>
      </c>
      <c r="D90" s="291"/>
      <c r="E90" s="239">
        <v>0</v>
      </c>
      <c r="F90" s="239">
        <f>F91+F91+F92+F93+F94+F95</f>
        <v>7006004.4400000004</v>
      </c>
      <c r="G90" s="239">
        <f t="shared" ref="G90:I90" si="22">G91+G91+G92+G93+G94+G95</f>
        <v>7006004.4400000004</v>
      </c>
      <c r="H90" s="239">
        <f t="shared" si="22"/>
        <v>7006004.4400000004</v>
      </c>
      <c r="I90" s="239">
        <f t="shared" si="22"/>
        <v>7006004.4400000004</v>
      </c>
      <c r="J90" s="239">
        <f t="shared" si="21"/>
        <v>0</v>
      </c>
      <c r="M90" s="120"/>
      <c r="O90" s="120"/>
      <c r="R90" s="120"/>
    </row>
    <row r="91" spans="3:18" s="178" customFormat="1" x14ac:dyDescent="0.25">
      <c r="C91" s="297" t="s">
        <v>720</v>
      </c>
      <c r="D91" s="294"/>
      <c r="E91" s="239">
        <v>0</v>
      </c>
      <c r="F91" s="239">
        <v>0</v>
      </c>
      <c r="G91" s="239">
        <v>0</v>
      </c>
      <c r="H91" s="239">
        <v>0</v>
      </c>
      <c r="I91" s="239">
        <v>0</v>
      </c>
      <c r="J91" s="239">
        <f t="shared" si="21"/>
        <v>0</v>
      </c>
      <c r="M91" s="120"/>
      <c r="O91" s="120"/>
      <c r="R91" s="120"/>
    </row>
    <row r="92" spans="3:18" s="178" customFormat="1" x14ac:dyDescent="0.25">
      <c r="C92" s="297" t="s">
        <v>721</v>
      </c>
      <c r="D92" s="294"/>
      <c r="E92" s="239">
        <v>0</v>
      </c>
      <c r="F92" s="239">
        <v>0</v>
      </c>
      <c r="G92" s="239">
        <v>0</v>
      </c>
      <c r="H92" s="239">
        <v>0</v>
      </c>
      <c r="I92" s="239">
        <v>0</v>
      </c>
      <c r="J92" s="239">
        <f t="shared" si="21"/>
        <v>0</v>
      </c>
    </row>
    <row r="93" spans="3:18" s="178" customFormat="1" x14ac:dyDescent="0.25">
      <c r="C93" s="297" t="s">
        <v>722</v>
      </c>
      <c r="D93" s="294"/>
      <c r="E93" s="239">
        <v>0</v>
      </c>
      <c r="F93" s="239">
        <v>0</v>
      </c>
      <c r="G93" s="239">
        <v>0</v>
      </c>
      <c r="H93" s="239">
        <v>0</v>
      </c>
      <c r="I93" s="239">
        <v>0</v>
      </c>
      <c r="J93" s="239">
        <f t="shared" si="21"/>
        <v>0</v>
      </c>
    </row>
    <row r="94" spans="3:18" s="178" customFormat="1" x14ac:dyDescent="0.25">
      <c r="C94" s="297" t="s">
        <v>393</v>
      </c>
      <c r="D94" s="294"/>
      <c r="E94" s="239">
        <v>0</v>
      </c>
      <c r="F94" s="239">
        <v>0</v>
      </c>
      <c r="G94" s="239">
        <v>0</v>
      </c>
      <c r="H94" s="239">
        <v>0</v>
      </c>
      <c r="I94" s="239">
        <v>0</v>
      </c>
      <c r="J94" s="239">
        <f t="shared" si="21"/>
        <v>0</v>
      </c>
    </row>
    <row r="95" spans="3:18" s="178" customFormat="1" x14ac:dyDescent="0.25">
      <c r="C95" s="297" t="s">
        <v>404</v>
      </c>
      <c r="D95" s="294"/>
      <c r="E95" s="239">
        <f>SUM(E97:E105)</f>
        <v>0</v>
      </c>
      <c r="F95" s="239">
        <f t="shared" ref="F95:J95" si="23">SUM(F97:F105)</f>
        <v>7006004.4400000004</v>
      </c>
      <c r="G95" s="239">
        <f t="shared" si="23"/>
        <v>7006004.4400000004</v>
      </c>
      <c r="H95" s="239">
        <f t="shared" si="23"/>
        <v>7006004.4400000004</v>
      </c>
      <c r="I95" s="244">
        <f t="shared" si="23"/>
        <v>7006004.4400000004</v>
      </c>
      <c r="J95" s="239">
        <f t="shared" si="23"/>
        <v>0</v>
      </c>
    </row>
    <row r="96" spans="3:18" s="178" customFormat="1" x14ac:dyDescent="0.25">
      <c r="C96" s="297" t="s">
        <v>405</v>
      </c>
      <c r="D96" s="294"/>
      <c r="E96" s="239"/>
      <c r="F96" s="239"/>
      <c r="G96" s="239"/>
      <c r="H96" s="239"/>
      <c r="I96" s="239"/>
      <c r="J96" s="239"/>
    </row>
    <row r="97" spans="3:18" s="178" customFormat="1" x14ac:dyDescent="0.25">
      <c r="C97" s="237"/>
      <c r="D97" s="235" t="s">
        <v>406</v>
      </c>
      <c r="E97" s="239">
        <v>0</v>
      </c>
      <c r="F97" s="239">
        <v>7006004.4400000004</v>
      </c>
      <c r="G97" s="239">
        <f>E97+F97</f>
        <v>7006004.4400000004</v>
      </c>
      <c r="H97" s="239">
        <v>7006004.4400000004</v>
      </c>
      <c r="I97" s="239">
        <v>7006004.4400000004</v>
      </c>
      <c r="J97" s="239">
        <f t="shared" ref="J97:J104" si="24">G97-H97</f>
        <v>0</v>
      </c>
    </row>
    <row r="98" spans="3:18" s="178" customFormat="1" x14ac:dyDescent="0.25">
      <c r="C98" s="237"/>
      <c r="D98" s="235" t="s">
        <v>407</v>
      </c>
      <c r="E98" s="239">
        <v>0</v>
      </c>
      <c r="F98" s="239">
        <v>0</v>
      </c>
      <c r="G98" s="239">
        <f t="shared" ref="G98:G105" si="25">+E98+F98</f>
        <v>0</v>
      </c>
      <c r="H98" s="239">
        <v>0</v>
      </c>
      <c r="I98" s="239">
        <v>0</v>
      </c>
      <c r="J98" s="239">
        <f t="shared" si="24"/>
        <v>0</v>
      </c>
    </row>
    <row r="99" spans="3:18" s="178" customFormat="1" x14ac:dyDescent="0.25">
      <c r="C99" s="237"/>
      <c r="D99" s="235" t="s">
        <v>408</v>
      </c>
      <c r="E99" s="239">
        <v>0</v>
      </c>
      <c r="F99" s="239">
        <v>0</v>
      </c>
      <c r="G99" s="239">
        <f t="shared" si="25"/>
        <v>0</v>
      </c>
      <c r="H99" s="239">
        <v>0</v>
      </c>
      <c r="I99" s="239">
        <v>0</v>
      </c>
      <c r="J99" s="239">
        <f t="shared" si="24"/>
        <v>0</v>
      </c>
    </row>
    <row r="100" spans="3:18" s="178" customFormat="1" x14ac:dyDescent="0.25">
      <c r="C100" s="237"/>
      <c r="D100" s="235" t="s">
        <v>409</v>
      </c>
      <c r="E100" s="239">
        <v>0</v>
      </c>
      <c r="F100" s="239">
        <v>0</v>
      </c>
      <c r="G100" s="239">
        <f t="shared" si="25"/>
        <v>0</v>
      </c>
      <c r="H100" s="239">
        <v>0</v>
      </c>
      <c r="I100" s="239">
        <v>0</v>
      </c>
      <c r="J100" s="239">
        <f t="shared" si="24"/>
        <v>0</v>
      </c>
    </row>
    <row r="101" spans="3:18" s="178" customFormat="1" x14ac:dyDescent="0.25">
      <c r="C101" s="237"/>
      <c r="D101" s="235" t="s">
        <v>410</v>
      </c>
      <c r="E101" s="239">
        <v>0</v>
      </c>
      <c r="F101" s="239">
        <v>0</v>
      </c>
      <c r="G101" s="239">
        <f t="shared" si="25"/>
        <v>0</v>
      </c>
      <c r="H101" s="239">
        <v>0</v>
      </c>
      <c r="I101" s="239">
        <v>0</v>
      </c>
      <c r="J101" s="239">
        <f t="shared" si="24"/>
        <v>0</v>
      </c>
    </row>
    <row r="102" spans="3:18" s="178" customFormat="1" x14ac:dyDescent="0.25">
      <c r="C102" s="237"/>
      <c r="D102" s="235" t="s">
        <v>411</v>
      </c>
      <c r="E102" s="239">
        <v>0</v>
      </c>
      <c r="F102" s="239">
        <v>0</v>
      </c>
      <c r="G102" s="239">
        <f t="shared" si="25"/>
        <v>0</v>
      </c>
      <c r="H102" s="239">
        <v>0</v>
      </c>
      <c r="I102" s="239">
        <v>0</v>
      </c>
      <c r="J102" s="239">
        <f t="shared" si="24"/>
        <v>0</v>
      </c>
    </row>
    <row r="103" spans="3:18" s="178" customFormat="1" x14ac:dyDescent="0.25">
      <c r="C103" s="237"/>
      <c r="D103" s="235" t="s">
        <v>412</v>
      </c>
      <c r="E103" s="239">
        <v>0</v>
      </c>
      <c r="F103" s="239">
        <v>0</v>
      </c>
      <c r="G103" s="239">
        <f t="shared" si="25"/>
        <v>0</v>
      </c>
      <c r="H103" s="239">
        <v>0</v>
      </c>
      <c r="I103" s="239">
        <v>0</v>
      </c>
      <c r="J103" s="239">
        <f t="shared" si="24"/>
        <v>0</v>
      </c>
    </row>
    <row r="104" spans="3:18" s="178" customFormat="1" x14ac:dyDescent="0.25">
      <c r="C104" s="237"/>
      <c r="D104" s="235" t="s">
        <v>413</v>
      </c>
      <c r="E104" s="239">
        <v>0</v>
      </c>
      <c r="F104" s="239">
        <v>0</v>
      </c>
      <c r="G104" s="239">
        <f t="shared" si="25"/>
        <v>0</v>
      </c>
      <c r="H104" s="239">
        <v>0</v>
      </c>
      <c r="I104" s="239">
        <v>0</v>
      </c>
      <c r="J104" s="239">
        <f t="shared" si="24"/>
        <v>0</v>
      </c>
    </row>
    <row r="105" spans="3:18" s="178" customFormat="1" x14ac:dyDescent="0.25">
      <c r="C105" s="237"/>
      <c r="D105" s="235" t="s">
        <v>414</v>
      </c>
      <c r="E105" s="239">
        <v>0</v>
      </c>
      <c r="F105" s="239">
        <v>0</v>
      </c>
      <c r="G105" s="239">
        <f t="shared" si="25"/>
        <v>0</v>
      </c>
      <c r="H105" s="239">
        <v>0</v>
      </c>
      <c r="I105" s="239">
        <v>0</v>
      </c>
      <c r="J105" s="239">
        <v>0</v>
      </c>
    </row>
    <row r="106" spans="3:18" x14ac:dyDescent="0.25">
      <c r="C106" s="236"/>
      <c r="D106" s="234"/>
      <c r="E106" s="239"/>
      <c r="F106" s="240"/>
      <c r="G106" s="239"/>
      <c r="H106" s="239"/>
      <c r="I106" s="239"/>
      <c r="J106" s="238"/>
    </row>
    <row r="107" spans="3:18" s="178" customFormat="1" x14ac:dyDescent="0.25">
      <c r="C107" s="296" t="s">
        <v>723</v>
      </c>
      <c r="D107" s="291"/>
      <c r="E107" s="239">
        <f>E11+E90</f>
        <v>367697243.96000004</v>
      </c>
      <c r="F107" s="239">
        <f>F11+F90</f>
        <v>76752004.699999988</v>
      </c>
      <c r="G107" s="239">
        <f>G11+G90</f>
        <v>444449248.66000003</v>
      </c>
      <c r="H107" s="239">
        <f>H11+H90</f>
        <v>423226991.99000001</v>
      </c>
      <c r="I107" s="239">
        <f>I90+I11</f>
        <v>416598710.23000002</v>
      </c>
      <c r="J107" s="239">
        <f>J97+J11</f>
        <v>21222256.669999994</v>
      </c>
      <c r="M107" s="120"/>
      <c r="O107" s="120"/>
      <c r="R107" s="120"/>
    </row>
    <row r="108" spans="3:18" x14ac:dyDescent="0.25">
      <c r="C108" s="308"/>
      <c r="D108" s="309"/>
      <c r="E108" s="34" t="s">
        <v>647</v>
      </c>
      <c r="F108" s="33"/>
      <c r="G108" s="34"/>
      <c r="H108" s="33"/>
      <c r="I108" s="34"/>
      <c r="J108" s="38"/>
    </row>
  </sheetData>
  <mergeCells count="34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21:C22"/>
    <mergeCell ref="C31:D31"/>
    <mergeCell ref="C42:D42"/>
    <mergeCell ref="C43:D43"/>
    <mergeCell ref="C36:C37"/>
    <mergeCell ref="C53:D53"/>
    <mergeCell ref="C54:D54"/>
    <mergeCell ref="C78:D78"/>
    <mergeCell ref="C82:D82"/>
    <mergeCell ref="C108:D108"/>
    <mergeCell ref="C64:D64"/>
    <mergeCell ref="C68:D68"/>
    <mergeCell ref="C69:D69"/>
    <mergeCell ref="C90:D90"/>
    <mergeCell ref="C91:D91"/>
    <mergeCell ref="C92:D92"/>
    <mergeCell ref="C93:D93"/>
    <mergeCell ref="C94:D94"/>
    <mergeCell ref="C95:D95"/>
    <mergeCell ref="C96:D96"/>
    <mergeCell ref="C107:D10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6"/>
  <sheetViews>
    <sheetView tabSelected="1" workbookViewId="0">
      <selection activeCell="M14" sqref="M14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310" t="s">
        <v>442</v>
      </c>
      <c r="D5" s="310"/>
      <c r="E5" s="310"/>
      <c r="F5" s="310"/>
      <c r="G5" s="310"/>
      <c r="H5" s="310"/>
      <c r="I5" s="310"/>
    </row>
    <row r="6" spans="3:9" x14ac:dyDescent="0.25">
      <c r="C6" s="280" t="s">
        <v>644</v>
      </c>
      <c r="D6" s="281"/>
      <c r="E6" s="281"/>
      <c r="F6" s="281"/>
      <c r="G6" s="281"/>
      <c r="H6" s="281"/>
      <c r="I6" s="282"/>
    </row>
    <row r="7" spans="3:9" x14ac:dyDescent="0.25">
      <c r="C7" s="283" t="s">
        <v>356</v>
      </c>
      <c r="D7" s="258"/>
      <c r="E7" s="258"/>
      <c r="F7" s="258"/>
      <c r="G7" s="258"/>
      <c r="H7" s="258"/>
      <c r="I7" s="284"/>
    </row>
    <row r="8" spans="3:9" x14ac:dyDescent="0.25">
      <c r="C8" s="283" t="s">
        <v>443</v>
      </c>
      <c r="D8" s="258"/>
      <c r="E8" s="258"/>
      <c r="F8" s="258"/>
      <c r="G8" s="258"/>
      <c r="H8" s="258"/>
      <c r="I8" s="284"/>
    </row>
    <row r="9" spans="3:9" x14ac:dyDescent="0.25">
      <c r="C9" s="285" t="s">
        <v>731</v>
      </c>
      <c r="D9" s="265"/>
      <c r="E9" s="265"/>
      <c r="F9" s="265"/>
      <c r="G9" s="265"/>
      <c r="H9" s="265"/>
      <c r="I9" s="311"/>
    </row>
    <row r="10" spans="3:9" x14ac:dyDescent="0.25">
      <c r="C10" s="312" t="s">
        <v>1</v>
      </c>
      <c r="D10" s="267"/>
      <c r="E10" s="267"/>
      <c r="F10" s="267"/>
      <c r="G10" s="267"/>
      <c r="H10" s="267"/>
      <c r="I10" s="313"/>
    </row>
    <row r="11" spans="3:9" x14ac:dyDescent="0.25">
      <c r="C11" s="268" t="s">
        <v>2</v>
      </c>
      <c r="D11" s="268" t="s">
        <v>358</v>
      </c>
      <c r="E11" s="268"/>
      <c r="F11" s="268"/>
      <c r="G11" s="268"/>
      <c r="H11" s="268"/>
      <c r="I11" s="268" t="s">
        <v>444</v>
      </c>
    </row>
    <row r="12" spans="3:9" x14ac:dyDescent="0.25">
      <c r="C12" s="258"/>
      <c r="D12" s="258" t="s">
        <v>221</v>
      </c>
      <c r="E12" s="188" t="s">
        <v>269</v>
      </c>
      <c r="F12" s="258" t="s">
        <v>271</v>
      </c>
      <c r="G12" s="258" t="s">
        <v>222</v>
      </c>
      <c r="H12" s="258" t="s">
        <v>224</v>
      </c>
      <c r="I12" s="258"/>
    </row>
    <row r="13" spans="3:9" x14ac:dyDescent="0.25">
      <c r="C13" s="267"/>
      <c r="D13" s="267"/>
      <c r="E13" s="192" t="s">
        <v>270</v>
      </c>
      <c r="F13" s="267"/>
      <c r="G13" s="267"/>
      <c r="H13" s="267"/>
      <c r="I13" s="267"/>
    </row>
    <row r="14" spans="3:9" x14ac:dyDescent="0.25">
      <c r="C14" s="205" t="s">
        <v>445</v>
      </c>
      <c r="D14" s="219">
        <f>D16</f>
        <v>367697243.95999998</v>
      </c>
      <c r="E14" s="219">
        <f t="shared" ref="E14:H14" si="0">E16</f>
        <v>69746000.25999999</v>
      </c>
      <c r="F14" s="219">
        <f>D14+E14</f>
        <v>437443244.21999997</v>
      </c>
      <c r="G14" s="219">
        <f t="shared" si="0"/>
        <v>416220987.54999989</v>
      </c>
      <c r="H14" s="219">
        <f t="shared" si="0"/>
        <v>409592705.78999996</v>
      </c>
      <c r="I14" s="220">
        <f>I16</f>
        <v>21222256.670000006</v>
      </c>
    </row>
    <row r="15" spans="3:9" x14ac:dyDescent="0.25">
      <c r="C15" s="179"/>
      <c r="D15" s="215"/>
      <c r="E15" s="215"/>
      <c r="F15" s="215"/>
      <c r="G15" s="215"/>
      <c r="H15" s="215"/>
      <c r="I15" s="214"/>
    </row>
    <row r="16" spans="3:9" x14ac:dyDescent="0.25">
      <c r="C16" s="180" t="s">
        <v>654</v>
      </c>
      <c r="D16" s="215">
        <f>SUM(D18:D73)</f>
        <v>367697243.95999998</v>
      </c>
      <c r="E16" s="226">
        <f>SUM(E18:E73)</f>
        <v>69746000.25999999</v>
      </c>
      <c r="F16" s="226">
        <f>SUM(F18:F73)-0.01</f>
        <v>437443244.21000004</v>
      </c>
      <c r="G16" s="226">
        <f>SUM(G18:G73)</f>
        <v>416220987.54999989</v>
      </c>
      <c r="H16" s="226">
        <f>SUM(H18:H73)</f>
        <v>409592705.78999996</v>
      </c>
      <c r="I16" s="182">
        <f>SUM(I18:I73)</f>
        <v>21222256.670000006</v>
      </c>
    </row>
    <row r="17" spans="3:9" s="178" customFormat="1" x14ac:dyDescent="0.25">
      <c r="C17" s="181" t="s">
        <v>644</v>
      </c>
      <c r="D17" s="182"/>
      <c r="E17" s="181"/>
      <c r="F17" s="182"/>
      <c r="G17" s="182"/>
      <c r="H17" s="182"/>
      <c r="I17" s="182"/>
    </row>
    <row r="18" spans="3:9" s="178" customFormat="1" x14ac:dyDescent="0.25">
      <c r="C18" s="180" t="s">
        <v>652</v>
      </c>
      <c r="D18" s="182">
        <v>17842375.559999999</v>
      </c>
      <c r="E18" s="241">
        <v>-306630.08</v>
      </c>
      <c r="F18" s="182">
        <f>+E18+D18</f>
        <v>17535745.48</v>
      </c>
      <c r="G18" s="182">
        <v>17535745.48</v>
      </c>
      <c r="H18" s="182">
        <v>17399317.309999999</v>
      </c>
      <c r="I18" s="182">
        <f t="shared" ref="I18:I74" si="1">+F18-G18</f>
        <v>0</v>
      </c>
    </row>
    <row r="19" spans="3:9" s="178" customFormat="1" x14ac:dyDescent="0.25">
      <c r="C19" s="180" t="s">
        <v>666</v>
      </c>
      <c r="D19" s="182">
        <v>3535317.21</v>
      </c>
      <c r="E19" s="241">
        <v>791516.53</v>
      </c>
      <c r="F19" s="182">
        <f t="shared" ref="F19:F73" si="2">+E19+D19</f>
        <v>4326833.74</v>
      </c>
      <c r="G19" s="182">
        <v>4326833.74</v>
      </c>
      <c r="H19" s="182">
        <v>4301223.1100000003</v>
      </c>
      <c r="I19" s="182">
        <f t="shared" si="1"/>
        <v>0</v>
      </c>
    </row>
    <row r="20" spans="3:9" s="178" customFormat="1" x14ac:dyDescent="0.25">
      <c r="C20" s="180" t="s">
        <v>667</v>
      </c>
      <c r="D20" s="182">
        <v>5176010.12</v>
      </c>
      <c r="E20" s="241">
        <v>641321.5</v>
      </c>
      <c r="F20" s="182">
        <f t="shared" si="2"/>
        <v>5817331.6200000001</v>
      </c>
      <c r="G20" s="182">
        <v>5824240.4800000004</v>
      </c>
      <c r="H20" s="182">
        <v>5787910.04</v>
      </c>
      <c r="I20" s="182">
        <f t="shared" si="1"/>
        <v>-6908.8600000003353</v>
      </c>
    </row>
    <row r="21" spans="3:9" s="178" customFormat="1" x14ac:dyDescent="0.25">
      <c r="C21" s="180" t="s">
        <v>668</v>
      </c>
      <c r="D21" s="182">
        <v>5169702.46</v>
      </c>
      <c r="E21" s="241">
        <v>384623.28</v>
      </c>
      <c r="F21" s="182">
        <f t="shared" si="2"/>
        <v>5554325.7400000002</v>
      </c>
      <c r="G21" s="182">
        <v>5584395.6600000001</v>
      </c>
      <c r="H21" s="182">
        <v>5550483.5800000001</v>
      </c>
      <c r="I21" s="182">
        <f t="shared" si="1"/>
        <v>-30069.919999999925</v>
      </c>
    </row>
    <row r="22" spans="3:9" s="178" customFormat="1" x14ac:dyDescent="0.25">
      <c r="C22" s="180" t="s">
        <v>669</v>
      </c>
      <c r="D22" s="182">
        <v>3783658.56</v>
      </c>
      <c r="E22" s="241">
        <v>4002159.99</v>
      </c>
      <c r="F22" s="182">
        <f t="shared" si="2"/>
        <v>7785818.5500000007</v>
      </c>
      <c r="G22" s="182">
        <v>4229000.8</v>
      </c>
      <c r="H22" s="182">
        <v>4201393.68</v>
      </c>
      <c r="I22" s="182">
        <f t="shared" si="1"/>
        <v>3556817.7500000009</v>
      </c>
    </row>
    <row r="23" spans="3:9" s="178" customFormat="1" x14ac:dyDescent="0.25">
      <c r="C23" s="180" t="s">
        <v>670</v>
      </c>
      <c r="D23" s="182">
        <v>2439572.21</v>
      </c>
      <c r="E23" s="241">
        <v>-183046.83</v>
      </c>
      <c r="F23" s="182">
        <f t="shared" si="2"/>
        <v>2256525.38</v>
      </c>
      <c r="G23" s="182">
        <v>2259772.4300000002</v>
      </c>
      <c r="H23" s="182">
        <v>2247791.2599999998</v>
      </c>
      <c r="I23" s="182">
        <f t="shared" si="1"/>
        <v>-3247.0500000002794</v>
      </c>
    </row>
    <row r="24" spans="3:9" s="178" customFormat="1" x14ac:dyDescent="0.25">
      <c r="C24" s="180" t="s">
        <v>671</v>
      </c>
      <c r="D24" s="182">
        <v>815570.4</v>
      </c>
      <c r="E24" s="241">
        <v>386433.41</v>
      </c>
      <c r="F24" s="182">
        <f t="shared" si="2"/>
        <v>1202003.81</v>
      </c>
      <c r="G24" s="182">
        <v>1202003.81</v>
      </c>
      <c r="H24" s="182">
        <v>1197962.44</v>
      </c>
      <c r="I24" s="182">
        <f t="shared" si="1"/>
        <v>0</v>
      </c>
    </row>
    <row r="25" spans="3:9" s="178" customFormat="1" x14ac:dyDescent="0.25">
      <c r="C25" s="180" t="s">
        <v>672</v>
      </c>
      <c r="D25" s="182">
        <v>6028656.5</v>
      </c>
      <c r="E25" s="241">
        <v>251556.04</v>
      </c>
      <c r="F25" s="182">
        <f t="shared" si="2"/>
        <v>6280212.54</v>
      </c>
      <c r="G25" s="182">
        <v>6301419.1500000004</v>
      </c>
      <c r="H25" s="182">
        <v>6255300.9400000004</v>
      </c>
      <c r="I25" s="182">
        <f t="shared" si="1"/>
        <v>-21206.610000000335</v>
      </c>
    </row>
    <row r="26" spans="3:9" s="178" customFormat="1" x14ac:dyDescent="0.25">
      <c r="C26" s="180" t="s">
        <v>673</v>
      </c>
      <c r="D26" s="182">
        <v>8152538.5499999998</v>
      </c>
      <c r="E26" s="241">
        <v>360999.47</v>
      </c>
      <c r="F26" s="182">
        <f t="shared" si="2"/>
        <v>8513538.0199999996</v>
      </c>
      <c r="G26" s="182">
        <v>8515431.5299999993</v>
      </c>
      <c r="H26" s="182">
        <v>8455033.7100000009</v>
      </c>
      <c r="I26" s="182">
        <f t="shared" si="1"/>
        <v>-1893.5099999997765</v>
      </c>
    </row>
    <row r="27" spans="3:9" s="178" customFormat="1" x14ac:dyDescent="0.25">
      <c r="C27" s="180" t="s">
        <v>674</v>
      </c>
      <c r="D27" s="182">
        <v>6916536.6600000001</v>
      </c>
      <c r="E27" s="241">
        <v>829202.82</v>
      </c>
      <c r="F27" s="182">
        <f t="shared" si="2"/>
        <v>7745739.4800000004</v>
      </c>
      <c r="G27" s="182">
        <v>7739862.3899999997</v>
      </c>
      <c r="H27" s="182">
        <v>7687246.21</v>
      </c>
      <c r="I27" s="182">
        <f t="shared" si="1"/>
        <v>5877.0900000007823</v>
      </c>
    </row>
    <row r="28" spans="3:9" s="178" customFormat="1" x14ac:dyDescent="0.25">
      <c r="C28" s="180" t="s">
        <v>675</v>
      </c>
      <c r="D28" s="182">
        <v>7454383.9699999997</v>
      </c>
      <c r="E28" s="241">
        <v>833351.52</v>
      </c>
      <c r="F28" s="182">
        <f t="shared" si="2"/>
        <v>8287735.4900000002</v>
      </c>
      <c r="G28" s="182">
        <v>8295650.2199999997</v>
      </c>
      <c r="H28" s="182">
        <v>8241830.6500000004</v>
      </c>
      <c r="I28" s="182">
        <f t="shared" si="1"/>
        <v>-7914.7299999995157</v>
      </c>
    </row>
    <row r="29" spans="3:9" s="178" customFormat="1" x14ac:dyDescent="0.25">
      <c r="C29" s="180" t="s">
        <v>656</v>
      </c>
      <c r="D29" s="182">
        <v>1996622.81</v>
      </c>
      <c r="E29" s="241">
        <v>-3987.16</v>
      </c>
      <c r="F29" s="182">
        <f t="shared" si="2"/>
        <v>1992635.6500000001</v>
      </c>
      <c r="G29" s="182">
        <v>1992635.65</v>
      </c>
      <c r="H29" s="182">
        <v>1979076.04</v>
      </c>
      <c r="I29" s="182">
        <f t="shared" si="1"/>
        <v>0</v>
      </c>
    </row>
    <row r="30" spans="3:9" x14ac:dyDescent="0.25">
      <c r="C30" s="180" t="s">
        <v>676</v>
      </c>
      <c r="D30" s="182">
        <v>1341140.0900000001</v>
      </c>
      <c r="E30" s="241">
        <v>-198104.7</v>
      </c>
      <c r="F30" s="182">
        <f t="shared" si="2"/>
        <v>1143035.3900000001</v>
      </c>
      <c r="G30" s="182">
        <v>1143035.3899999999</v>
      </c>
      <c r="H30" s="182">
        <v>1135739.02</v>
      </c>
      <c r="I30" s="182">
        <f t="shared" si="1"/>
        <v>0</v>
      </c>
    </row>
    <row r="31" spans="3:9" x14ac:dyDescent="0.25">
      <c r="C31" s="180" t="s">
        <v>653</v>
      </c>
      <c r="D31" s="182">
        <v>12319439.4</v>
      </c>
      <c r="E31" s="241">
        <v>799218.92</v>
      </c>
      <c r="F31" s="182">
        <f t="shared" si="2"/>
        <v>13118658.32</v>
      </c>
      <c r="G31" s="182">
        <v>13122392.390000001</v>
      </c>
      <c r="H31" s="182">
        <v>13044352.359999999</v>
      </c>
      <c r="I31" s="182">
        <f t="shared" si="1"/>
        <v>-3734.070000000298</v>
      </c>
    </row>
    <row r="32" spans="3:9" x14ac:dyDescent="0.25">
      <c r="C32" s="180" t="s">
        <v>657</v>
      </c>
      <c r="D32" s="182">
        <v>6232123.8600000003</v>
      </c>
      <c r="E32" s="241">
        <v>1034535.21</v>
      </c>
      <c r="F32" s="182">
        <f t="shared" si="2"/>
        <v>7266659.0700000003</v>
      </c>
      <c r="G32" s="182">
        <v>7273607.6900000004</v>
      </c>
      <c r="H32" s="182">
        <v>7222549.5199999996</v>
      </c>
      <c r="I32" s="182">
        <f t="shared" si="1"/>
        <v>-6948.6200000001118</v>
      </c>
    </row>
    <row r="33" spans="3:11" x14ac:dyDescent="0.25">
      <c r="C33" s="180" t="s">
        <v>658</v>
      </c>
      <c r="D33" s="182">
        <v>8528367.5099999998</v>
      </c>
      <c r="E33" s="241">
        <v>2485160.71</v>
      </c>
      <c r="F33" s="182">
        <f t="shared" si="2"/>
        <v>11013528.219999999</v>
      </c>
      <c r="G33" s="182">
        <v>10953435.369999999</v>
      </c>
      <c r="H33" s="182">
        <v>10061885.470000001</v>
      </c>
      <c r="I33" s="182">
        <f t="shared" si="1"/>
        <v>60092.849999999627</v>
      </c>
    </row>
    <row r="34" spans="3:11" x14ac:dyDescent="0.25">
      <c r="C34" s="180" t="s">
        <v>677</v>
      </c>
      <c r="D34" s="182">
        <v>6587381.6299999999</v>
      </c>
      <c r="E34" s="241">
        <v>529051.94999999995</v>
      </c>
      <c r="F34" s="182">
        <f t="shared" si="2"/>
        <v>7116433.5800000001</v>
      </c>
      <c r="G34" s="182">
        <v>7117894.7300000004</v>
      </c>
      <c r="H34" s="182">
        <v>7057226.5899999999</v>
      </c>
      <c r="I34" s="182">
        <f t="shared" si="1"/>
        <v>-1461.1500000003725</v>
      </c>
    </row>
    <row r="35" spans="3:11" x14ac:dyDescent="0.25">
      <c r="C35" s="180" t="s">
        <v>678</v>
      </c>
      <c r="D35" s="182">
        <v>17167245.219999999</v>
      </c>
      <c r="E35" s="241">
        <v>7680805.3399999999</v>
      </c>
      <c r="F35" s="182">
        <f t="shared" si="2"/>
        <v>24848050.559999999</v>
      </c>
      <c r="G35" s="182">
        <v>24852369.129999999</v>
      </c>
      <c r="H35" s="182">
        <v>24712285.890000001</v>
      </c>
      <c r="I35" s="182">
        <f t="shared" si="1"/>
        <v>-4318.570000000298</v>
      </c>
    </row>
    <row r="36" spans="3:11" x14ac:dyDescent="0.25">
      <c r="C36" s="180" t="s">
        <v>679</v>
      </c>
      <c r="D36" s="182">
        <v>7073082.7999999998</v>
      </c>
      <c r="E36" s="241">
        <v>651580.36</v>
      </c>
      <c r="F36" s="182">
        <f t="shared" si="2"/>
        <v>7724663.1600000001</v>
      </c>
      <c r="G36" s="182">
        <v>7718688.6600000001</v>
      </c>
      <c r="H36" s="182">
        <v>7664215.3099999996</v>
      </c>
      <c r="I36" s="182">
        <f t="shared" si="1"/>
        <v>5974.5</v>
      </c>
    </row>
    <row r="37" spans="3:11" x14ac:dyDescent="0.25">
      <c r="C37" s="180" t="s">
        <v>680</v>
      </c>
      <c r="D37" s="182">
        <v>8351689.6799999997</v>
      </c>
      <c r="E37" s="241">
        <v>1609863.38</v>
      </c>
      <c r="F37" s="182">
        <f t="shared" si="2"/>
        <v>9961553.0599999987</v>
      </c>
      <c r="G37" s="182">
        <v>9960091.9299999997</v>
      </c>
      <c r="H37" s="182">
        <v>9892336.1199999992</v>
      </c>
      <c r="I37" s="182">
        <f t="shared" si="1"/>
        <v>1461.1299999989569</v>
      </c>
    </row>
    <row r="38" spans="3:11" x14ac:dyDescent="0.25">
      <c r="C38" s="180" t="s">
        <v>681</v>
      </c>
      <c r="D38" s="182">
        <v>8862382.9100000001</v>
      </c>
      <c r="E38" s="241">
        <v>919329.48</v>
      </c>
      <c r="F38" s="182">
        <f t="shared" si="2"/>
        <v>9781712.3900000006</v>
      </c>
      <c r="G38" s="182">
        <v>9759514.3000000007</v>
      </c>
      <c r="H38" s="182">
        <v>9693088.8800000008</v>
      </c>
      <c r="I38" s="182">
        <f t="shared" si="1"/>
        <v>22198.089999999851</v>
      </c>
    </row>
    <row r="39" spans="3:11" x14ac:dyDescent="0.25">
      <c r="C39" s="180" t="s">
        <v>682</v>
      </c>
      <c r="D39" s="182">
        <v>7455550.0199999996</v>
      </c>
      <c r="E39" s="241">
        <v>2113465</v>
      </c>
      <c r="F39" s="182">
        <f t="shared" si="2"/>
        <v>9569015.0199999996</v>
      </c>
      <c r="G39" s="182">
        <v>9516154.4900000002</v>
      </c>
      <c r="H39" s="182">
        <v>9457080</v>
      </c>
      <c r="I39" s="182">
        <f t="shared" si="1"/>
        <v>52860.529999999329</v>
      </c>
    </row>
    <row r="40" spans="3:11" x14ac:dyDescent="0.25">
      <c r="C40" s="180" t="s">
        <v>683</v>
      </c>
      <c r="D40" s="242">
        <v>7502416.9699999997</v>
      </c>
      <c r="E40" s="243">
        <v>813924.04</v>
      </c>
      <c r="F40" s="182">
        <f t="shared" si="2"/>
        <v>8316341.0099999998</v>
      </c>
      <c r="G40" s="242">
        <v>8314600.4100000001</v>
      </c>
      <c r="H40" s="242">
        <v>8255031.4500000002</v>
      </c>
      <c r="I40" s="182">
        <f t="shared" si="1"/>
        <v>1740.5999999996275</v>
      </c>
    </row>
    <row r="41" spans="3:11" x14ac:dyDescent="0.25">
      <c r="C41" s="180" t="s">
        <v>684</v>
      </c>
      <c r="D41" s="242">
        <v>7818070.4100000001</v>
      </c>
      <c r="E41" s="241">
        <v>1246700.5</v>
      </c>
      <c r="F41" s="182">
        <f t="shared" si="2"/>
        <v>9064770.9100000001</v>
      </c>
      <c r="G41" s="242">
        <v>9038995.5700000003</v>
      </c>
      <c r="H41" s="242">
        <v>8969237.2599999998</v>
      </c>
      <c r="I41" s="182">
        <f t="shared" si="1"/>
        <v>25775.339999999851</v>
      </c>
    </row>
    <row r="42" spans="3:11" x14ac:dyDescent="0.25">
      <c r="C42" s="180" t="s">
        <v>685</v>
      </c>
      <c r="D42" s="242">
        <v>9260884.3000000007</v>
      </c>
      <c r="E42" s="241">
        <v>722790.43</v>
      </c>
      <c r="F42" s="182">
        <f t="shared" si="2"/>
        <v>9983674.7300000004</v>
      </c>
      <c r="G42" s="242">
        <v>9976706.0700000003</v>
      </c>
      <c r="H42" s="242">
        <v>9909741.3900000006</v>
      </c>
      <c r="I42" s="182">
        <f t="shared" si="1"/>
        <v>6968.660000000149</v>
      </c>
    </row>
    <row r="43" spans="3:11" x14ac:dyDescent="0.25">
      <c r="C43" s="180" t="s">
        <v>686</v>
      </c>
      <c r="D43" s="242">
        <v>6737275.4100000001</v>
      </c>
      <c r="E43" s="241">
        <v>530316.35</v>
      </c>
      <c r="F43" s="182">
        <f t="shared" si="2"/>
        <v>7267591.7599999998</v>
      </c>
      <c r="G43" s="242">
        <v>7272008.0499999998</v>
      </c>
      <c r="H43" s="242">
        <v>7224099.2300000004</v>
      </c>
      <c r="I43" s="182">
        <f t="shared" si="1"/>
        <v>-4416.2900000000373</v>
      </c>
    </row>
    <row r="44" spans="3:11" s="178" customFormat="1" x14ac:dyDescent="0.25">
      <c r="C44" s="180" t="s">
        <v>714</v>
      </c>
      <c r="D44" s="242">
        <v>6276595.1699999999</v>
      </c>
      <c r="E44" s="241">
        <v>2196211.41</v>
      </c>
      <c r="F44" s="182">
        <f t="shared" si="2"/>
        <v>8472806.5800000001</v>
      </c>
      <c r="G44" s="242">
        <v>8486332.5899999999</v>
      </c>
      <c r="H44" s="242">
        <v>8437874.9499999993</v>
      </c>
      <c r="I44" s="182">
        <f t="shared" si="1"/>
        <v>-13526.009999999776</v>
      </c>
    </row>
    <row r="45" spans="3:11" x14ac:dyDescent="0.25">
      <c r="C45" s="180" t="s">
        <v>687</v>
      </c>
      <c r="D45" s="242">
        <v>7196409.0300000003</v>
      </c>
      <c r="E45" s="241">
        <v>1971621.55</v>
      </c>
      <c r="F45" s="182">
        <f t="shared" si="2"/>
        <v>9168030.5800000001</v>
      </c>
      <c r="G45" s="242">
        <v>9157076.4499999993</v>
      </c>
      <c r="H45" s="242">
        <v>8328193.7999999998</v>
      </c>
      <c r="I45" s="182">
        <f t="shared" si="1"/>
        <v>10954.13000000082</v>
      </c>
      <c r="K45" s="223"/>
    </row>
    <row r="46" spans="3:11" s="178" customFormat="1" x14ac:dyDescent="0.25">
      <c r="C46" s="180" t="s">
        <v>688</v>
      </c>
      <c r="D46" s="242">
        <v>8751249.8399999999</v>
      </c>
      <c r="E46" s="241">
        <v>15701346.33</v>
      </c>
      <c r="F46" s="182">
        <f t="shared" si="2"/>
        <v>24452596.170000002</v>
      </c>
      <c r="G46" s="242">
        <v>9461665.6099999994</v>
      </c>
      <c r="H46" s="242">
        <v>9403232.4399999995</v>
      </c>
      <c r="I46" s="182">
        <f t="shared" si="1"/>
        <v>14990930.560000002</v>
      </c>
      <c r="J46" s="222"/>
      <c r="K46" s="223"/>
    </row>
    <row r="47" spans="3:11" s="178" customFormat="1" x14ac:dyDescent="0.25">
      <c r="C47" s="180" t="s">
        <v>659</v>
      </c>
      <c r="D47" s="182">
        <v>9526800.1500000004</v>
      </c>
      <c r="E47" s="241">
        <v>2439647.15</v>
      </c>
      <c r="F47" s="182">
        <f t="shared" si="2"/>
        <v>11966447.300000001</v>
      </c>
      <c r="G47" s="182">
        <v>11951656.91</v>
      </c>
      <c r="H47" s="182">
        <v>10145898.890000001</v>
      </c>
      <c r="I47" s="182">
        <f t="shared" si="1"/>
        <v>14790.390000000596</v>
      </c>
    </row>
    <row r="48" spans="3:11" s="178" customFormat="1" x14ac:dyDescent="0.25">
      <c r="C48" s="180" t="s">
        <v>660</v>
      </c>
      <c r="D48" s="182">
        <v>19789759.300000001</v>
      </c>
      <c r="E48" s="241">
        <v>5459897.75</v>
      </c>
      <c r="F48" s="182">
        <f t="shared" si="2"/>
        <v>25249657.050000001</v>
      </c>
      <c r="G48" s="182">
        <v>25262903.489999998</v>
      </c>
      <c r="H48" s="182">
        <v>25113279.98</v>
      </c>
      <c r="I48" s="182">
        <f t="shared" si="1"/>
        <v>-13246.439999997616</v>
      </c>
    </row>
    <row r="49" spans="3:9" s="178" customFormat="1" x14ac:dyDescent="0.25">
      <c r="C49" s="180" t="s">
        <v>689</v>
      </c>
      <c r="D49" s="182">
        <v>4659072.1399999997</v>
      </c>
      <c r="E49" s="241">
        <v>390533.23</v>
      </c>
      <c r="F49" s="182">
        <f t="shared" si="2"/>
        <v>5049605.3699999992</v>
      </c>
      <c r="G49" s="182">
        <v>5031317.05</v>
      </c>
      <c r="H49" s="182">
        <v>4995382.0599999996</v>
      </c>
      <c r="I49" s="182">
        <f t="shared" si="1"/>
        <v>18288.319999999367</v>
      </c>
    </row>
    <row r="50" spans="3:9" s="178" customFormat="1" x14ac:dyDescent="0.25">
      <c r="C50" s="180" t="s">
        <v>690</v>
      </c>
      <c r="D50" s="182">
        <v>8790124.6500000004</v>
      </c>
      <c r="E50" s="241">
        <v>1075730.2</v>
      </c>
      <c r="F50" s="182">
        <f t="shared" si="2"/>
        <v>9865854.8499999996</v>
      </c>
      <c r="G50" s="182">
        <v>9825023.2799999993</v>
      </c>
      <c r="H50" s="182">
        <v>9762150.0600000005</v>
      </c>
      <c r="I50" s="182">
        <f t="shared" si="1"/>
        <v>40831.570000000298</v>
      </c>
    </row>
    <row r="51" spans="3:9" s="178" customFormat="1" x14ac:dyDescent="0.25">
      <c r="C51" s="180" t="s">
        <v>691</v>
      </c>
      <c r="D51" s="182">
        <v>6784037.0199999996</v>
      </c>
      <c r="E51" s="241">
        <v>1188559.6200000001</v>
      </c>
      <c r="F51" s="182">
        <f t="shared" si="2"/>
        <v>7972596.6399999997</v>
      </c>
      <c r="G51" s="182">
        <v>7942742.6100000003</v>
      </c>
      <c r="H51" s="182">
        <v>7891473.21</v>
      </c>
      <c r="I51" s="182">
        <f t="shared" si="1"/>
        <v>29854.029999999329</v>
      </c>
    </row>
    <row r="52" spans="3:9" s="178" customFormat="1" x14ac:dyDescent="0.25">
      <c r="C52" s="180" t="s">
        <v>692</v>
      </c>
      <c r="D52" s="182">
        <v>6583716.6399999997</v>
      </c>
      <c r="E52" s="241">
        <v>1258982.47</v>
      </c>
      <c r="F52" s="182">
        <f t="shared" si="2"/>
        <v>7842699.1099999994</v>
      </c>
      <c r="G52" s="182">
        <v>7844389.5599999996</v>
      </c>
      <c r="H52" s="182">
        <v>7789993.25</v>
      </c>
      <c r="I52" s="182">
        <f t="shared" si="1"/>
        <v>-1690.4500000001863</v>
      </c>
    </row>
    <row r="53" spans="3:9" s="178" customFormat="1" x14ac:dyDescent="0.25">
      <c r="C53" s="180" t="s">
        <v>693</v>
      </c>
      <c r="D53" s="182">
        <v>1390569.08</v>
      </c>
      <c r="E53" s="241">
        <v>94865.33</v>
      </c>
      <c r="F53" s="182">
        <f t="shared" si="2"/>
        <v>1485434.4100000001</v>
      </c>
      <c r="G53" s="182">
        <v>1483096.58</v>
      </c>
      <c r="H53" s="182">
        <v>1474919</v>
      </c>
      <c r="I53" s="182">
        <f t="shared" si="1"/>
        <v>2337.8300000000745</v>
      </c>
    </row>
    <row r="54" spans="3:9" s="178" customFormat="1" x14ac:dyDescent="0.25">
      <c r="C54" s="180" t="s">
        <v>715</v>
      </c>
      <c r="D54" s="182">
        <v>530165.35</v>
      </c>
      <c r="E54" s="241">
        <v>-240850.63</v>
      </c>
      <c r="F54" s="182">
        <f t="shared" si="2"/>
        <v>289314.71999999997</v>
      </c>
      <c r="G54" s="182">
        <v>295103.61</v>
      </c>
      <c r="H54" s="182">
        <v>295103.61</v>
      </c>
      <c r="I54" s="182">
        <f t="shared" si="1"/>
        <v>-5788.890000000014</v>
      </c>
    </row>
    <row r="55" spans="3:9" s="178" customFormat="1" x14ac:dyDescent="0.25">
      <c r="C55" s="180" t="s">
        <v>716</v>
      </c>
      <c r="D55" s="182">
        <v>371593.31</v>
      </c>
      <c r="E55" s="241">
        <v>1082769.07</v>
      </c>
      <c r="F55" s="182">
        <f t="shared" si="2"/>
        <v>1454362.3800000001</v>
      </c>
      <c r="G55" s="182">
        <v>1449239.1</v>
      </c>
      <c r="H55" s="182">
        <v>678102.7</v>
      </c>
      <c r="I55" s="182">
        <f t="shared" si="1"/>
        <v>5123.2800000000279</v>
      </c>
    </row>
    <row r="56" spans="3:9" s="178" customFormat="1" x14ac:dyDescent="0.25">
      <c r="C56" s="180" t="s">
        <v>724</v>
      </c>
      <c r="D56" s="182">
        <v>0</v>
      </c>
      <c r="E56" s="241">
        <v>2100242.14</v>
      </c>
      <c r="F56" s="182">
        <f t="shared" si="2"/>
        <v>2100242.14</v>
      </c>
      <c r="G56" s="182">
        <v>2100242.14</v>
      </c>
      <c r="H56" s="182">
        <v>2085977.05</v>
      </c>
      <c r="I56" s="182">
        <f t="shared" si="1"/>
        <v>0</v>
      </c>
    </row>
    <row r="57" spans="3:9" s="178" customFormat="1" x14ac:dyDescent="0.25">
      <c r="C57" s="180" t="s">
        <v>661</v>
      </c>
      <c r="D57" s="182">
        <v>7528337.46</v>
      </c>
      <c r="E57" s="241">
        <v>8650220.0500000007</v>
      </c>
      <c r="F57" s="182">
        <f t="shared" si="2"/>
        <v>16178557.510000002</v>
      </c>
      <c r="G57" s="182">
        <v>16190630.93</v>
      </c>
      <c r="H57" s="182">
        <v>16118564.300000001</v>
      </c>
      <c r="I57" s="182">
        <f t="shared" si="1"/>
        <v>-12073.419999998063</v>
      </c>
    </row>
    <row r="58" spans="3:9" s="178" customFormat="1" x14ac:dyDescent="0.25">
      <c r="C58" s="180" t="s">
        <v>662</v>
      </c>
      <c r="D58" s="182">
        <v>2390525.44</v>
      </c>
      <c r="E58" s="241">
        <v>46182.75</v>
      </c>
      <c r="F58" s="182">
        <f t="shared" si="2"/>
        <v>2436708.19</v>
      </c>
      <c r="G58" s="182">
        <v>2436708.19</v>
      </c>
      <c r="H58" s="182">
        <v>2427125.5</v>
      </c>
      <c r="I58" s="182">
        <f t="shared" si="1"/>
        <v>0</v>
      </c>
    </row>
    <row r="59" spans="3:9" s="178" customFormat="1" x14ac:dyDescent="0.25">
      <c r="C59" s="180" t="s">
        <v>663</v>
      </c>
      <c r="D59" s="182">
        <v>25107264.18</v>
      </c>
      <c r="E59" s="241">
        <v>-16903419.440000001</v>
      </c>
      <c r="F59" s="182">
        <f t="shared" si="2"/>
        <v>8203844.7399999984</v>
      </c>
      <c r="G59" s="182">
        <v>8203844.7400000002</v>
      </c>
      <c r="H59" s="182">
        <v>8178213.1100000003</v>
      </c>
      <c r="I59" s="182">
        <f t="shared" si="1"/>
        <v>0</v>
      </c>
    </row>
    <row r="60" spans="3:9" s="178" customFormat="1" x14ac:dyDescent="0.25">
      <c r="C60" s="180" t="s">
        <v>694</v>
      </c>
      <c r="D60" s="182">
        <v>3566965.72</v>
      </c>
      <c r="E60" s="241">
        <v>-394085.7</v>
      </c>
      <c r="F60" s="182">
        <f t="shared" si="2"/>
        <v>3172880.02</v>
      </c>
      <c r="G60" s="182">
        <v>3172880.02</v>
      </c>
      <c r="H60" s="182">
        <v>3152698.4</v>
      </c>
      <c r="I60" s="182">
        <f t="shared" si="1"/>
        <v>0</v>
      </c>
    </row>
    <row r="61" spans="3:9" s="178" customFormat="1" x14ac:dyDescent="0.25">
      <c r="C61" s="180" t="s">
        <v>695</v>
      </c>
      <c r="D61" s="182">
        <v>2763166.23</v>
      </c>
      <c r="E61" s="241">
        <v>1006459.32</v>
      </c>
      <c r="F61" s="182">
        <f t="shared" si="2"/>
        <v>3769625.55</v>
      </c>
      <c r="G61" s="182">
        <v>3777388.52</v>
      </c>
      <c r="H61" s="182">
        <v>3760955.33</v>
      </c>
      <c r="I61" s="182">
        <f t="shared" si="1"/>
        <v>-7762.9700000002049</v>
      </c>
    </row>
    <row r="62" spans="3:9" s="178" customFormat="1" x14ac:dyDescent="0.25">
      <c r="C62" s="180" t="s">
        <v>696</v>
      </c>
      <c r="D62" s="182">
        <v>8826425.4900000002</v>
      </c>
      <c r="E62" s="241">
        <v>881488.3</v>
      </c>
      <c r="F62" s="182">
        <f t="shared" si="2"/>
        <v>9707913.790000001</v>
      </c>
      <c r="G62" s="182">
        <v>9712213.7799999993</v>
      </c>
      <c r="H62" s="182">
        <v>9642781.9000000004</v>
      </c>
      <c r="I62" s="182">
        <f t="shared" si="1"/>
        <v>-4299.9899999983609</v>
      </c>
    </row>
    <row r="63" spans="3:9" s="178" customFormat="1" x14ac:dyDescent="0.25">
      <c r="C63" s="180" t="s">
        <v>697</v>
      </c>
      <c r="D63" s="182">
        <v>7558604.0099999998</v>
      </c>
      <c r="E63" s="241">
        <v>1386038.54</v>
      </c>
      <c r="F63" s="182">
        <f t="shared" si="2"/>
        <v>8944642.5500000007</v>
      </c>
      <c r="G63" s="182">
        <v>8944747.8300000001</v>
      </c>
      <c r="H63" s="182">
        <v>8893338.9600000009</v>
      </c>
      <c r="I63" s="182">
        <f t="shared" si="1"/>
        <v>-105.27999999932945</v>
      </c>
    </row>
    <row r="64" spans="3:9" s="178" customFormat="1" x14ac:dyDescent="0.25">
      <c r="C64" s="180" t="s">
        <v>698</v>
      </c>
      <c r="D64" s="182">
        <v>16831356.710000001</v>
      </c>
      <c r="E64" s="241">
        <v>3039635.68</v>
      </c>
      <c r="F64" s="182">
        <f t="shared" si="2"/>
        <v>19870992.390000001</v>
      </c>
      <c r="G64" s="182">
        <v>17220973.390000001</v>
      </c>
      <c r="H64" s="182">
        <v>17123289.370000001</v>
      </c>
      <c r="I64" s="182">
        <f t="shared" si="1"/>
        <v>2650019</v>
      </c>
    </row>
    <row r="65" spans="3:9" s="178" customFormat="1" x14ac:dyDescent="0.25">
      <c r="C65" s="180" t="s">
        <v>717</v>
      </c>
      <c r="D65" s="182">
        <v>0</v>
      </c>
      <c r="E65" s="241">
        <v>2720275.65</v>
      </c>
      <c r="F65" s="182">
        <f t="shared" si="2"/>
        <v>2720275.65</v>
      </c>
      <c r="G65" s="182">
        <v>2720275.65</v>
      </c>
      <c r="H65" s="182">
        <v>2711860.67</v>
      </c>
      <c r="I65" s="182">
        <f t="shared" si="1"/>
        <v>0</v>
      </c>
    </row>
    <row r="66" spans="3:9" s="178" customFormat="1" x14ac:dyDescent="0.25">
      <c r="C66" s="180" t="s">
        <v>664</v>
      </c>
      <c r="D66" s="182">
        <v>8191512.5700000003</v>
      </c>
      <c r="E66" s="241">
        <v>1479666.03</v>
      </c>
      <c r="F66" s="182">
        <f t="shared" si="2"/>
        <v>9671178.5999999996</v>
      </c>
      <c r="G66" s="182">
        <v>9695873.1600000001</v>
      </c>
      <c r="H66" s="182">
        <v>9654438.8399999999</v>
      </c>
      <c r="I66" s="182">
        <f t="shared" si="1"/>
        <v>-24694.560000000522</v>
      </c>
    </row>
    <row r="67" spans="3:9" x14ac:dyDescent="0.25">
      <c r="C67" s="180" t="s">
        <v>699</v>
      </c>
      <c r="D67" s="182">
        <v>2227360.4500000002</v>
      </c>
      <c r="E67" s="241">
        <v>-116728.11</v>
      </c>
      <c r="F67" s="182">
        <f t="shared" si="2"/>
        <v>2110632.3400000003</v>
      </c>
      <c r="G67" s="182">
        <v>2121264.86</v>
      </c>
      <c r="H67" s="182">
        <v>2107331.73</v>
      </c>
      <c r="I67" s="182">
        <f t="shared" si="1"/>
        <v>-10632.519999999553</v>
      </c>
    </row>
    <row r="68" spans="3:9" x14ac:dyDescent="0.25">
      <c r="C68" s="180" t="s">
        <v>700</v>
      </c>
      <c r="D68" s="182">
        <v>1944014.71</v>
      </c>
      <c r="E68" s="241">
        <v>270590.7</v>
      </c>
      <c r="F68" s="182">
        <f t="shared" si="2"/>
        <v>2214605.41</v>
      </c>
      <c r="G68" s="182">
        <v>2247600.54</v>
      </c>
      <c r="H68" s="182">
        <v>2239587.87</v>
      </c>
      <c r="I68" s="182">
        <f t="shared" si="1"/>
        <v>-32995.129999999888</v>
      </c>
    </row>
    <row r="69" spans="3:9" s="178" customFormat="1" x14ac:dyDescent="0.25">
      <c r="C69" s="180" t="s">
        <v>701</v>
      </c>
      <c r="D69" s="182">
        <v>3124827.53</v>
      </c>
      <c r="E69" s="241">
        <v>-253196.46</v>
      </c>
      <c r="F69" s="182">
        <f>+E69+D69</f>
        <v>2871631.07</v>
      </c>
      <c r="G69" s="182">
        <v>2880103.3</v>
      </c>
      <c r="H69" s="182">
        <v>2858124.4</v>
      </c>
      <c r="I69" s="182">
        <f t="shared" si="1"/>
        <v>-8472.2299999999814</v>
      </c>
    </row>
    <row r="70" spans="3:9" s="178" customFormat="1" x14ac:dyDescent="0.25">
      <c r="C70" s="180" t="s">
        <v>702</v>
      </c>
      <c r="D70" s="182">
        <v>2056358.27</v>
      </c>
      <c r="E70" s="241">
        <v>63552.25</v>
      </c>
      <c r="F70" s="182">
        <f t="shared" si="2"/>
        <v>2119910.52</v>
      </c>
      <c r="G70" s="182">
        <v>2143988.5299999998</v>
      </c>
      <c r="H70" s="182">
        <v>2134391.17</v>
      </c>
      <c r="I70" s="182">
        <f t="shared" si="1"/>
        <v>-24078.009999999776</v>
      </c>
    </row>
    <row r="71" spans="3:9" s="178" customFormat="1" x14ac:dyDescent="0.25">
      <c r="C71" s="180" t="s">
        <v>703</v>
      </c>
      <c r="D71" s="182">
        <v>4782858.1500000004</v>
      </c>
      <c r="E71" s="241">
        <v>776095.06</v>
      </c>
      <c r="F71" s="182">
        <f t="shared" si="2"/>
        <v>5558953.2100000009</v>
      </c>
      <c r="G71" s="182">
        <v>5570692.3200000003</v>
      </c>
      <c r="H71" s="182">
        <v>5543265.1100000003</v>
      </c>
      <c r="I71" s="182">
        <f t="shared" si="1"/>
        <v>-11739.109999999404</v>
      </c>
    </row>
    <row r="72" spans="3:9" s="178" customFormat="1" x14ac:dyDescent="0.25">
      <c r="C72" s="180" t="s">
        <v>665</v>
      </c>
      <c r="D72" s="182">
        <v>3059805.98</v>
      </c>
      <c r="E72" s="241">
        <v>3235864.96</v>
      </c>
      <c r="F72" s="182">
        <f t="shared" si="2"/>
        <v>6295670.9399999995</v>
      </c>
      <c r="G72" s="182">
        <v>6320904.6500000004</v>
      </c>
      <c r="H72" s="182">
        <v>6299898.2300000004</v>
      </c>
      <c r="I72" s="182">
        <f t="shared" si="1"/>
        <v>-25233.710000000894</v>
      </c>
    </row>
    <row r="73" spans="3:9" x14ac:dyDescent="0.25">
      <c r="C73" s="180" t="s">
        <v>718</v>
      </c>
      <c r="D73" s="182">
        <v>2539774.16</v>
      </c>
      <c r="E73" s="241">
        <v>211667.6</v>
      </c>
      <c r="F73" s="182">
        <f t="shared" si="2"/>
        <v>2751441.7600000002</v>
      </c>
      <c r="G73" s="182">
        <v>2743622.64</v>
      </c>
      <c r="H73" s="182">
        <v>2741822.44</v>
      </c>
      <c r="I73" s="182">
        <f t="shared" si="1"/>
        <v>7819.1200000001118</v>
      </c>
    </row>
    <row r="74" spans="3:9" s="178" customFormat="1" x14ac:dyDescent="0.25">
      <c r="C74" s="206" t="s">
        <v>453</v>
      </c>
      <c r="D74" s="230">
        <v>0</v>
      </c>
      <c r="E74" s="230">
        <f t="shared" ref="E74:H74" si="3">SUM(E76:E83)</f>
        <v>7006004.4400000004</v>
      </c>
      <c r="F74" s="230">
        <f t="shared" si="3"/>
        <v>7006004.4400000004</v>
      </c>
      <c r="G74" s="230">
        <f t="shared" si="3"/>
        <v>7006004.4400000004</v>
      </c>
      <c r="H74" s="230">
        <f t="shared" si="3"/>
        <v>7006004.4400000004</v>
      </c>
      <c r="I74" s="230">
        <f t="shared" si="1"/>
        <v>0</v>
      </c>
    </row>
    <row r="75" spans="3:9" s="178" customFormat="1" x14ac:dyDescent="0.25">
      <c r="C75" s="206" t="s">
        <v>454</v>
      </c>
      <c r="D75" s="230">
        <v>0</v>
      </c>
      <c r="E75" s="230">
        <v>0</v>
      </c>
      <c r="F75" s="230">
        <v>0</v>
      </c>
      <c r="G75" s="230">
        <v>0</v>
      </c>
      <c r="H75" s="230">
        <v>0</v>
      </c>
      <c r="I75" s="232">
        <v>0</v>
      </c>
    </row>
    <row r="76" spans="3:9" x14ac:dyDescent="0.25">
      <c r="C76" s="180" t="s">
        <v>724</v>
      </c>
      <c r="D76" s="226">
        <v>0</v>
      </c>
      <c r="E76" s="226">
        <v>7006004.4400000004</v>
      </c>
      <c r="F76" s="226">
        <v>7006004.4400000004</v>
      </c>
      <c r="G76" s="226">
        <v>7006004.4400000004</v>
      </c>
      <c r="H76" s="226">
        <v>7006004.4400000004</v>
      </c>
      <c r="I76" s="227">
        <f>+F76-G76</f>
        <v>0</v>
      </c>
    </row>
    <row r="77" spans="3:9" x14ac:dyDescent="0.25">
      <c r="C77" s="180" t="s">
        <v>446</v>
      </c>
      <c r="D77" s="226">
        <v>0</v>
      </c>
      <c r="E77" s="226">
        <v>0</v>
      </c>
      <c r="F77" s="226">
        <v>0</v>
      </c>
      <c r="G77" s="226">
        <v>0</v>
      </c>
      <c r="H77" s="226">
        <v>0</v>
      </c>
      <c r="I77" s="227">
        <v>0</v>
      </c>
    </row>
    <row r="78" spans="3:9" x14ac:dyDescent="0.25">
      <c r="C78" s="180" t="s">
        <v>447</v>
      </c>
      <c r="D78" s="226">
        <v>0</v>
      </c>
      <c r="E78" s="226">
        <v>0</v>
      </c>
      <c r="F78" s="226">
        <v>0</v>
      </c>
      <c r="G78" s="226">
        <v>0</v>
      </c>
      <c r="H78" s="226">
        <v>0</v>
      </c>
      <c r="I78" s="227">
        <v>0</v>
      </c>
    </row>
    <row r="79" spans="3:9" x14ac:dyDescent="0.25">
      <c r="C79" s="180" t="s">
        <v>448</v>
      </c>
      <c r="D79" s="226">
        <v>0</v>
      </c>
      <c r="E79" s="226">
        <v>0</v>
      </c>
      <c r="F79" s="226">
        <v>0</v>
      </c>
      <c r="G79" s="226">
        <v>0</v>
      </c>
      <c r="H79" s="226">
        <v>0</v>
      </c>
      <c r="I79" s="227">
        <v>0</v>
      </c>
    </row>
    <row r="80" spans="3:9" x14ac:dyDescent="0.25">
      <c r="C80" s="180" t="s">
        <v>449</v>
      </c>
      <c r="D80" s="215">
        <v>0</v>
      </c>
      <c r="E80" s="215">
        <v>0</v>
      </c>
      <c r="F80" s="215">
        <v>0</v>
      </c>
      <c r="G80" s="215">
        <v>0</v>
      </c>
      <c r="H80" s="215">
        <v>0</v>
      </c>
      <c r="I80" s="214">
        <v>0</v>
      </c>
    </row>
    <row r="81" spans="3:12" x14ac:dyDescent="0.25">
      <c r="C81" s="180" t="s">
        <v>450</v>
      </c>
      <c r="D81" s="215">
        <v>0</v>
      </c>
      <c r="E81" s="215">
        <v>0</v>
      </c>
      <c r="F81" s="215">
        <v>0</v>
      </c>
      <c r="G81" s="215">
        <v>0</v>
      </c>
      <c r="H81" s="215">
        <v>0</v>
      </c>
      <c r="I81" s="214">
        <v>0</v>
      </c>
      <c r="L81" s="120"/>
    </row>
    <row r="82" spans="3:12" x14ac:dyDescent="0.25">
      <c r="C82" s="180" t="s">
        <v>451</v>
      </c>
      <c r="D82" s="215">
        <v>0</v>
      </c>
      <c r="E82" s="215">
        <v>0</v>
      </c>
      <c r="F82" s="215">
        <v>0</v>
      </c>
      <c r="G82" s="215">
        <v>0</v>
      </c>
      <c r="H82" s="215">
        <v>0</v>
      </c>
      <c r="I82" s="214">
        <v>0</v>
      </c>
    </row>
    <row r="83" spans="3:12" x14ac:dyDescent="0.25">
      <c r="C83" s="180" t="s">
        <v>452</v>
      </c>
      <c r="D83" s="215">
        <v>0</v>
      </c>
      <c r="E83" s="215">
        <v>0</v>
      </c>
      <c r="F83" s="215">
        <v>0</v>
      </c>
      <c r="G83" s="215">
        <v>0</v>
      </c>
      <c r="H83" s="215">
        <v>0</v>
      </c>
      <c r="I83" s="214">
        <v>0</v>
      </c>
    </row>
    <row r="84" spans="3:12" x14ac:dyDescent="0.25">
      <c r="C84" s="218"/>
      <c r="D84" s="132"/>
      <c r="E84" s="216"/>
      <c r="F84" s="217"/>
      <c r="G84" s="216"/>
      <c r="H84" s="217"/>
      <c r="I84" s="216"/>
    </row>
    <row r="85" spans="3:12" x14ac:dyDescent="0.25">
      <c r="C85" s="179" t="s">
        <v>441</v>
      </c>
      <c r="D85" s="230">
        <f t="shared" ref="D85:I85" si="4">D14+D74</f>
        <v>367697243.95999998</v>
      </c>
      <c r="E85" s="230">
        <f t="shared" si="4"/>
        <v>76752004.699999988</v>
      </c>
      <c r="F85" s="230">
        <f t="shared" si="4"/>
        <v>444449248.65999997</v>
      </c>
      <c r="G85" s="230">
        <f t="shared" si="4"/>
        <v>423226991.98999989</v>
      </c>
      <c r="H85" s="230">
        <f t="shared" si="4"/>
        <v>416598710.22999996</v>
      </c>
      <c r="I85" s="231">
        <f t="shared" si="4"/>
        <v>21222256.670000006</v>
      </c>
    </row>
    <row r="86" spans="3:12" x14ac:dyDescent="0.25">
      <c r="C86" s="107"/>
      <c r="D86" s="135"/>
      <c r="E86" s="133"/>
      <c r="F86" s="134"/>
      <c r="G86" s="133"/>
      <c r="H86" s="134"/>
      <c r="I86" s="133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scale="53" orientation="portrait" r:id="rId1"/>
  <ignoredErrors>
    <ignoredError sqref="F16 F14" formula="1"/>
    <ignoredError sqref="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4:J100"/>
  <sheetViews>
    <sheetView workbookViewId="0">
      <selection activeCell="M57" sqref="M57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315" t="s">
        <v>644</v>
      </c>
      <c r="D4" s="316"/>
      <c r="E4" s="316"/>
      <c r="F4" s="316"/>
      <c r="G4" s="316"/>
      <c r="H4" s="316"/>
      <c r="I4" s="316"/>
      <c r="J4" s="317"/>
    </row>
    <row r="5" spans="3:10" x14ac:dyDescent="0.25">
      <c r="C5" s="318" t="s">
        <v>356</v>
      </c>
      <c r="D5" s="268"/>
      <c r="E5" s="268"/>
      <c r="F5" s="268"/>
      <c r="G5" s="268"/>
      <c r="H5" s="268"/>
      <c r="I5" s="268"/>
      <c r="J5" s="319"/>
    </row>
    <row r="6" spans="3:10" x14ac:dyDescent="0.25">
      <c r="C6" s="283" t="s">
        <v>455</v>
      </c>
      <c r="D6" s="258"/>
      <c r="E6" s="258"/>
      <c r="F6" s="258"/>
      <c r="G6" s="258"/>
      <c r="H6" s="258"/>
      <c r="I6" s="258"/>
      <c r="J6" s="284"/>
    </row>
    <row r="7" spans="3:10" x14ac:dyDescent="0.25">
      <c r="C7" s="285" t="s">
        <v>726</v>
      </c>
      <c r="D7" s="258"/>
      <c r="E7" s="258"/>
      <c r="F7" s="258"/>
      <c r="G7" s="258"/>
      <c r="H7" s="258"/>
      <c r="I7" s="258"/>
      <c r="J7" s="284"/>
    </row>
    <row r="8" spans="3:10" x14ac:dyDescent="0.25">
      <c r="C8" s="312" t="s">
        <v>1</v>
      </c>
      <c r="D8" s="267"/>
      <c r="E8" s="267"/>
      <c r="F8" s="267"/>
      <c r="G8" s="267"/>
      <c r="H8" s="267"/>
      <c r="I8" s="267"/>
      <c r="J8" s="313"/>
    </row>
    <row r="9" spans="3:10" x14ac:dyDescent="0.25">
      <c r="C9" s="268" t="s">
        <v>2</v>
      </c>
      <c r="D9" s="268"/>
      <c r="E9" s="268" t="s">
        <v>358</v>
      </c>
      <c r="F9" s="268"/>
      <c r="G9" s="268"/>
      <c r="H9" s="268"/>
      <c r="I9" s="268"/>
      <c r="J9" s="268" t="s">
        <v>444</v>
      </c>
    </row>
    <row r="10" spans="3:10" x14ac:dyDescent="0.25">
      <c r="C10" s="258"/>
      <c r="D10" s="258"/>
      <c r="E10" s="258" t="s">
        <v>221</v>
      </c>
      <c r="F10" s="188" t="s">
        <v>269</v>
      </c>
      <c r="G10" s="258" t="s">
        <v>271</v>
      </c>
      <c r="H10" s="258" t="s">
        <v>222</v>
      </c>
      <c r="I10" s="258" t="s">
        <v>224</v>
      </c>
      <c r="J10" s="258"/>
    </row>
    <row r="11" spans="3:10" x14ac:dyDescent="0.25">
      <c r="C11" s="267"/>
      <c r="D11" s="267"/>
      <c r="E11" s="267"/>
      <c r="F11" s="192" t="s">
        <v>270</v>
      </c>
      <c r="G11" s="267"/>
      <c r="H11" s="267"/>
      <c r="I11" s="267"/>
      <c r="J11" s="267"/>
    </row>
    <row r="12" spans="3:10" x14ac:dyDescent="0.25">
      <c r="C12" s="298"/>
      <c r="D12" s="299"/>
      <c r="E12" s="40"/>
      <c r="F12" s="176"/>
      <c r="G12" s="176"/>
      <c r="H12" s="44"/>
      <c r="I12" s="176"/>
      <c r="J12" s="176"/>
    </row>
    <row r="13" spans="3:10" x14ac:dyDescent="0.25">
      <c r="C13" s="296" t="s">
        <v>456</v>
      </c>
      <c r="D13" s="291"/>
      <c r="E13" s="211">
        <f>+E14+E24+E34</f>
        <v>367697243.95999998</v>
      </c>
      <c r="F13" s="210">
        <f t="shared" ref="F13:J13" si="0">+F14+F24+F34</f>
        <v>69746000.260000005</v>
      </c>
      <c r="G13" s="210">
        <f t="shared" si="0"/>
        <v>437443244.21999997</v>
      </c>
      <c r="H13" s="212">
        <f t="shared" si="0"/>
        <v>416220987.54999989</v>
      </c>
      <c r="I13" s="210">
        <f t="shared" si="0"/>
        <v>409592705.78999996</v>
      </c>
      <c r="J13" s="210">
        <f t="shared" si="0"/>
        <v>21222256.670000076</v>
      </c>
    </row>
    <row r="14" spans="3:10" x14ac:dyDescent="0.25">
      <c r="C14" s="296" t="s">
        <v>457</v>
      </c>
      <c r="D14" s="291"/>
      <c r="E14" s="148">
        <f>SUM(E15:E22)</f>
        <v>367697243.95999998</v>
      </c>
      <c r="F14" s="144">
        <f t="shared" ref="F14:I14" si="1">SUM(F15:F22)</f>
        <v>69746000.260000005</v>
      </c>
      <c r="G14" s="144">
        <f t="shared" si="1"/>
        <v>437443244.21999997</v>
      </c>
      <c r="H14" s="129">
        <f t="shared" si="1"/>
        <v>416220987.54999989</v>
      </c>
      <c r="I14" s="144">
        <f t="shared" si="1"/>
        <v>409592705.78999996</v>
      </c>
      <c r="J14" s="144">
        <f>+G14-H14</f>
        <v>21222256.670000076</v>
      </c>
    </row>
    <row r="15" spans="3:10" x14ac:dyDescent="0.25">
      <c r="C15" s="36"/>
      <c r="D15" s="37" t="s">
        <v>458</v>
      </c>
      <c r="E15" s="148">
        <v>0</v>
      </c>
      <c r="F15" s="144">
        <v>0</v>
      </c>
      <c r="G15" s="144">
        <v>0</v>
      </c>
      <c r="H15" s="129">
        <v>0</v>
      </c>
      <c r="I15" s="144">
        <v>0</v>
      </c>
      <c r="J15" s="144">
        <v>0</v>
      </c>
    </row>
    <row r="16" spans="3:10" x14ac:dyDescent="0.25">
      <c r="C16" s="36"/>
      <c r="D16" s="37" t="s">
        <v>459</v>
      </c>
      <c r="E16" s="148">
        <f>+'FORMATO 6B'!D16</f>
        <v>367697243.95999998</v>
      </c>
      <c r="F16" s="144">
        <v>69746000.260000005</v>
      </c>
      <c r="G16" s="144">
        <f>+'FORMATO 6B'!F14</f>
        <v>437443244.21999997</v>
      </c>
      <c r="H16" s="129">
        <f>+'FORMATO 6B'!G16</f>
        <v>416220987.54999989</v>
      </c>
      <c r="I16" s="144">
        <f>+'FORMATO 6B'!H16</f>
        <v>409592705.78999996</v>
      </c>
      <c r="J16" s="144">
        <f>+G16-H16</f>
        <v>21222256.670000076</v>
      </c>
    </row>
    <row r="17" spans="3:10" x14ac:dyDescent="0.25">
      <c r="C17" s="36"/>
      <c r="D17" s="37" t="s">
        <v>460</v>
      </c>
      <c r="E17" s="148">
        <v>0</v>
      </c>
      <c r="F17" s="144">
        <v>0</v>
      </c>
      <c r="G17" s="144">
        <v>0</v>
      </c>
      <c r="H17" s="129">
        <v>0</v>
      </c>
      <c r="I17" s="144">
        <v>0</v>
      </c>
      <c r="J17" s="144">
        <v>0</v>
      </c>
    </row>
    <row r="18" spans="3:10" x14ac:dyDescent="0.25">
      <c r="C18" s="36"/>
      <c r="D18" s="37" t="s">
        <v>461</v>
      </c>
      <c r="E18" s="148">
        <v>0</v>
      </c>
      <c r="F18" s="144">
        <v>0</v>
      </c>
      <c r="G18" s="144">
        <v>0</v>
      </c>
      <c r="H18" s="129">
        <v>0</v>
      </c>
      <c r="I18" s="144">
        <v>0</v>
      </c>
      <c r="J18" s="144">
        <v>0</v>
      </c>
    </row>
    <row r="19" spans="3:10" x14ac:dyDescent="0.25">
      <c r="C19" s="36"/>
      <c r="D19" s="37" t="s">
        <v>462</v>
      </c>
      <c r="E19" s="148">
        <v>0</v>
      </c>
      <c r="F19" s="144">
        <v>0</v>
      </c>
      <c r="G19" s="144">
        <v>0</v>
      </c>
      <c r="H19" s="129">
        <v>0</v>
      </c>
      <c r="I19" s="144">
        <v>0</v>
      </c>
      <c r="J19" s="144">
        <v>0</v>
      </c>
    </row>
    <row r="20" spans="3:10" x14ac:dyDescent="0.25">
      <c r="C20" s="36"/>
      <c r="D20" s="37" t="s">
        <v>463</v>
      </c>
      <c r="E20" s="148">
        <v>0</v>
      </c>
      <c r="F20" s="144">
        <v>0</v>
      </c>
      <c r="G20" s="144">
        <v>0</v>
      </c>
      <c r="H20" s="129">
        <v>0</v>
      </c>
      <c r="I20" s="144">
        <v>0</v>
      </c>
      <c r="J20" s="144">
        <v>0</v>
      </c>
    </row>
    <row r="21" spans="3:10" x14ac:dyDescent="0.25">
      <c r="C21" s="36"/>
      <c r="D21" s="37" t="s">
        <v>464</v>
      </c>
      <c r="E21" s="148">
        <v>0</v>
      </c>
      <c r="F21" s="144">
        <v>0</v>
      </c>
      <c r="G21" s="144">
        <v>0</v>
      </c>
      <c r="H21" s="129">
        <v>0</v>
      </c>
      <c r="I21" s="144">
        <v>0</v>
      </c>
      <c r="J21" s="144">
        <v>0</v>
      </c>
    </row>
    <row r="22" spans="3:10" x14ac:dyDescent="0.25">
      <c r="C22" s="36"/>
      <c r="D22" s="37" t="s">
        <v>465</v>
      </c>
      <c r="E22" s="148">
        <v>0</v>
      </c>
      <c r="F22" s="144">
        <v>0</v>
      </c>
      <c r="G22" s="144">
        <v>0</v>
      </c>
      <c r="H22" s="129">
        <v>0</v>
      </c>
      <c r="I22" s="144">
        <v>0</v>
      </c>
      <c r="J22" s="144">
        <v>0</v>
      </c>
    </row>
    <row r="23" spans="3:10" x14ac:dyDescent="0.25">
      <c r="C23" s="36"/>
      <c r="D23" s="37"/>
      <c r="E23" s="132"/>
      <c r="F23" s="130"/>
      <c r="G23" s="130"/>
      <c r="H23" s="131"/>
      <c r="I23" s="130"/>
      <c r="J23" s="130"/>
    </row>
    <row r="24" spans="3:10" x14ac:dyDescent="0.25">
      <c r="C24" s="296" t="s">
        <v>466</v>
      </c>
      <c r="D24" s="291"/>
      <c r="E24" s="148">
        <f>SUM(E26:E32)</f>
        <v>0</v>
      </c>
      <c r="F24" s="144">
        <f t="shared" ref="F24:J25" si="2">SUM(F26:F32)</f>
        <v>0</v>
      </c>
      <c r="G24" s="144">
        <f t="shared" si="2"/>
        <v>0</v>
      </c>
      <c r="H24" s="129">
        <f t="shared" si="2"/>
        <v>0</v>
      </c>
      <c r="I24" s="144">
        <f t="shared" si="2"/>
        <v>0</v>
      </c>
      <c r="J24" s="144">
        <f t="shared" si="2"/>
        <v>0</v>
      </c>
    </row>
    <row r="25" spans="3:10" x14ac:dyDescent="0.25">
      <c r="C25" s="36"/>
      <c r="D25" s="37" t="s">
        <v>467</v>
      </c>
      <c r="E25" s="148">
        <v>0</v>
      </c>
      <c r="F25" s="239">
        <f t="shared" si="2"/>
        <v>0</v>
      </c>
      <c r="G25" s="144">
        <v>0</v>
      </c>
      <c r="H25" s="129">
        <v>0</v>
      </c>
      <c r="I25" s="144">
        <v>0</v>
      </c>
      <c r="J25" s="144">
        <v>0</v>
      </c>
    </row>
    <row r="26" spans="3:10" x14ac:dyDescent="0.25">
      <c r="C26" s="36"/>
      <c r="D26" s="37" t="s">
        <v>468</v>
      </c>
      <c r="E26" s="148">
        <v>0</v>
      </c>
      <c r="F26" s="144">
        <v>0</v>
      </c>
      <c r="G26" s="144">
        <v>0</v>
      </c>
      <c r="H26" s="129">
        <v>0</v>
      </c>
      <c r="I26" s="144">
        <v>0</v>
      </c>
      <c r="J26" s="144">
        <v>0</v>
      </c>
    </row>
    <row r="27" spans="3:10" x14ac:dyDescent="0.25">
      <c r="C27" s="36"/>
      <c r="D27" s="37" t="s">
        <v>469</v>
      </c>
      <c r="E27" s="148">
        <v>0</v>
      </c>
      <c r="F27" s="144">
        <v>0</v>
      </c>
      <c r="G27" s="144">
        <v>0</v>
      </c>
      <c r="H27" s="129">
        <v>0</v>
      </c>
      <c r="I27" s="144">
        <v>0</v>
      </c>
      <c r="J27" s="144">
        <v>0</v>
      </c>
    </row>
    <row r="28" spans="3:10" x14ac:dyDescent="0.25">
      <c r="C28" s="297"/>
      <c r="D28" s="37" t="s">
        <v>470</v>
      </c>
      <c r="E28" s="148">
        <v>0</v>
      </c>
      <c r="F28" s="144">
        <v>0</v>
      </c>
      <c r="G28" s="144">
        <v>0</v>
      </c>
      <c r="H28" s="129">
        <v>0</v>
      </c>
      <c r="I28" s="144">
        <v>0</v>
      </c>
      <c r="J28" s="144">
        <v>0</v>
      </c>
    </row>
    <row r="29" spans="3:10" x14ac:dyDescent="0.25">
      <c r="C29" s="297"/>
      <c r="D29" s="37" t="s">
        <v>471</v>
      </c>
      <c r="E29" s="148"/>
      <c r="F29" s="144"/>
      <c r="G29" s="144"/>
      <c r="H29" s="129"/>
      <c r="I29" s="144"/>
      <c r="J29" s="144"/>
    </row>
    <row r="30" spans="3:10" x14ac:dyDescent="0.25">
      <c r="C30" s="36"/>
      <c r="D30" s="37" t="s">
        <v>472</v>
      </c>
      <c r="E30" s="148">
        <v>0</v>
      </c>
      <c r="F30" s="144">
        <v>0</v>
      </c>
      <c r="G30" s="144">
        <v>0</v>
      </c>
      <c r="H30" s="129">
        <v>0</v>
      </c>
      <c r="I30" s="144">
        <v>0</v>
      </c>
      <c r="J30" s="144">
        <v>0</v>
      </c>
    </row>
    <row r="31" spans="3:10" x14ac:dyDescent="0.25">
      <c r="C31" s="36"/>
      <c r="D31" s="37" t="s">
        <v>473</v>
      </c>
      <c r="E31" s="148">
        <v>0</v>
      </c>
      <c r="F31" s="144">
        <v>0</v>
      </c>
      <c r="G31" s="144">
        <v>0</v>
      </c>
      <c r="H31" s="129">
        <v>0</v>
      </c>
      <c r="I31" s="144">
        <v>0</v>
      </c>
      <c r="J31" s="144">
        <v>0</v>
      </c>
    </row>
    <row r="32" spans="3:10" x14ac:dyDescent="0.25">
      <c r="C32" s="36"/>
      <c r="D32" s="37" t="s">
        <v>474</v>
      </c>
      <c r="E32" s="148">
        <v>0</v>
      </c>
      <c r="F32" s="144">
        <v>0</v>
      </c>
      <c r="G32" s="144">
        <v>0</v>
      </c>
      <c r="H32" s="129">
        <v>0</v>
      </c>
      <c r="I32" s="144">
        <v>0</v>
      </c>
      <c r="J32" s="144">
        <v>0</v>
      </c>
    </row>
    <row r="33" spans="3:10" x14ac:dyDescent="0.25">
      <c r="C33" s="36"/>
      <c r="D33" s="37"/>
      <c r="E33" s="132"/>
      <c r="F33" s="130"/>
      <c r="G33" s="130"/>
      <c r="H33" s="131"/>
      <c r="I33" s="130"/>
      <c r="J33" s="130"/>
    </row>
    <row r="34" spans="3:10" x14ac:dyDescent="0.25">
      <c r="C34" s="296" t="s">
        <v>475</v>
      </c>
      <c r="D34" s="291"/>
      <c r="E34" s="148">
        <f>SUM(E36:E45)</f>
        <v>0</v>
      </c>
      <c r="F34" s="144">
        <f t="shared" ref="F34:J34" si="3">SUM(F36:F45)</f>
        <v>0</v>
      </c>
      <c r="G34" s="144">
        <f t="shared" si="3"/>
        <v>0</v>
      </c>
      <c r="H34" s="145">
        <f t="shared" si="3"/>
        <v>0</v>
      </c>
      <c r="I34" s="144">
        <f t="shared" si="3"/>
        <v>0</v>
      </c>
      <c r="J34" s="144">
        <f t="shared" si="3"/>
        <v>0</v>
      </c>
    </row>
    <row r="35" spans="3:10" x14ac:dyDescent="0.25">
      <c r="C35" s="296" t="s">
        <v>476</v>
      </c>
      <c r="D35" s="291"/>
      <c r="E35" s="148"/>
      <c r="F35" s="144"/>
      <c r="G35" s="144"/>
      <c r="H35" s="145"/>
      <c r="I35" s="144"/>
      <c r="J35" s="144"/>
    </row>
    <row r="36" spans="3:10" x14ac:dyDescent="0.25">
      <c r="C36" s="297"/>
      <c r="D36" s="37" t="s">
        <v>477</v>
      </c>
      <c r="E36" s="148">
        <v>0</v>
      </c>
      <c r="F36" s="144">
        <v>0</v>
      </c>
      <c r="G36" s="144">
        <v>0</v>
      </c>
      <c r="H36" s="145">
        <v>0</v>
      </c>
      <c r="I36" s="144">
        <v>0</v>
      </c>
      <c r="J36" s="144">
        <v>0</v>
      </c>
    </row>
    <row r="37" spans="3:10" x14ac:dyDescent="0.25">
      <c r="C37" s="297"/>
      <c r="D37" s="37" t="s">
        <v>478</v>
      </c>
      <c r="E37" s="148"/>
      <c r="F37" s="144"/>
      <c r="G37" s="144"/>
      <c r="H37" s="145"/>
      <c r="I37" s="144"/>
      <c r="J37" s="144"/>
    </row>
    <row r="38" spans="3:10" x14ac:dyDescent="0.25">
      <c r="C38" s="36"/>
      <c r="D38" s="37" t="s">
        <v>479</v>
      </c>
      <c r="E38" s="148">
        <v>0</v>
      </c>
      <c r="F38" s="144">
        <v>0</v>
      </c>
      <c r="G38" s="144">
        <v>0</v>
      </c>
      <c r="H38" s="145">
        <v>0</v>
      </c>
      <c r="I38" s="144">
        <v>0</v>
      </c>
      <c r="J38" s="144">
        <v>0</v>
      </c>
    </row>
    <row r="39" spans="3:10" x14ac:dyDescent="0.25">
      <c r="C39" s="36"/>
      <c r="D39" s="37" t="s">
        <v>480</v>
      </c>
      <c r="E39" s="148">
        <v>0</v>
      </c>
      <c r="F39" s="144">
        <v>0</v>
      </c>
      <c r="G39" s="144">
        <v>0</v>
      </c>
      <c r="H39" s="145">
        <v>0</v>
      </c>
      <c r="I39" s="144">
        <v>0</v>
      </c>
      <c r="J39" s="144">
        <v>0</v>
      </c>
    </row>
    <row r="40" spans="3:10" x14ac:dyDescent="0.25">
      <c r="C40" s="36"/>
      <c r="D40" s="37" t="s">
        <v>481</v>
      </c>
      <c r="E40" s="148">
        <v>0</v>
      </c>
      <c r="F40" s="144">
        <v>0</v>
      </c>
      <c r="G40" s="144">
        <v>0</v>
      </c>
      <c r="H40" s="145">
        <v>0</v>
      </c>
      <c r="I40" s="144">
        <v>0</v>
      </c>
      <c r="J40" s="144">
        <v>0</v>
      </c>
    </row>
    <row r="41" spans="3:10" x14ac:dyDescent="0.25">
      <c r="C41" s="36"/>
      <c r="D41" s="37" t="s">
        <v>482</v>
      </c>
      <c r="E41" s="148">
        <v>0</v>
      </c>
      <c r="F41" s="144">
        <v>0</v>
      </c>
      <c r="G41" s="144">
        <v>0</v>
      </c>
      <c r="H41" s="145">
        <v>0</v>
      </c>
      <c r="I41" s="144">
        <v>0</v>
      </c>
      <c r="J41" s="144">
        <v>0</v>
      </c>
    </row>
    <row r="42" spans="3:10" x14ac:dyDescent="0.25">
      <c r="C42" s="36"/>
      <c r="D42" s="37" t="s">
        <v>483</v>
      </c>
      <c r="E42" s="148">
        <v>0</v>
      </c>
      <c r="F42" s="144">
        <v>0</v>
      </c>
      <c r="G42" s="144">
        <v>0</v>
      </c>
      <c r="H42" s="145">
        <v>0</v>
      </c>
      <c r="I42" s="144">
        <v>0</v>
      </c>
      <c r="J42" s="144">
        <v>0</v>
      </c>
    </row>
    <row r="43" spans="3:10" x14ac:dyDescent="0.25">
      <c r="C43" s="36"/>
      <c r="D43" s="37" t="s">
        <v>484</v>
      </c>
      <c r="E43" s="148">
        <v>0</v>
      </c>
      <c r="F43" s="144">
        <v>0</v>
      </c>
      <c r="G43" s="144">
        <v>0</v>
      </c>
      <c r="H43" s="145">
        <v>0</v>
      </c>
      <c r="I43" s="144">
        <v>0</v>
      </c>
      <c r="J43" s="144">
        <v>0</v>
      </c>
    </row>
    <row r="44" spans="3:10" x14ac:dyDescent="0.25">
      <c r="C44" s="36"/>
      <c r="D44" s="37" t="s">
        <v>485</v>
      </c>
      <c r="E44" s="148">
        <v>0</v>
      </c>
      <c r="F44" s="144">
        <v>0</v>
      </c>
      <c r="G44" s="144">
        <v>0</v>
      </c>
      <c r="H44" s="145">
        <v>0</v>
      </c>
      <c r="I44" s="144">
        <v>0</v>
      </c>
      <c r="J44" s="144">
        <v>0</v>
      </c>
    </row>
    <row r="45" spans="3:10" x14ac:dyDescent="0.25">
      <c r="C45" s="36"/>
      <c r="D45" s="37" t="s">
        <v>486</v>
      </c>
      <c r="E45" s="148">
        <v>0</v>
      </c>
      <c r="F45" s="144">
        <v>0</v>
      </c>
      <c r="G45" s="144">
        <v>0</v>
      </c>
      <c r="H45" s="145">
        <v>0</v>
      </c>
      <c r="I45" s="144">
        <v>0</v>
      </c>
      <c r="J45" s="144">
        <v>0</v>
      </c>
    </row>
    <row r="46" spans="3:10" x14ac:dyDescent="0.25">
      <c r="C46" s="142"/>
      <c r="D46" s="143"/>
      <c r="E46" s="145"/>
      <c r="F46" s="144"/>
      <c r="G46" s="144"/>
      <c r="H46" s="145"/>
      <c r="I46" s="144"/>
      <c r="J46" s="144"/>
    </row>
    <row r="47" spans="3:10" x14ac:dyDescent="0.25">
      <c r="C47" s="296" t="s">
        <v>487</v>
      </c>
      <c r="D47" s="314"/>
      <c r="E47" s="145">
        <f>SUM(E49:E54)</f>
        <v>0</v>
      </c>
      <c r="F47" s="144">
        <f t="shared" ref="F47:J47" si="4">SUM(F49:F54)</f>
        <v>0</v>
      </c>
      <c r="G47" s="144">
        <f t="shared" si="4"/>
        <v>0</v>
      </c>
      <c r="H47" s="145">
        <f t="shared" si="4"/>
        <v>0</v>
      </c>
      <c r="I47" s="144">
        <f t="shared" si="4"/>
        <v>0</v>
      </c>
      <c r="J47" s="144">
        <f t="shared" si="4"/>
        <v>0</v>
      </c>
    </row>
    <row r="48" spans="3:10" x14ac:dyDescent="0.25">
      <c r="C48" s="296" t="s">
        <v>488</v>
      </c>
      <c r="D48" s="314"/>
      <c r="E48" s="145"/>
      <c r="F48" s="144"/>
      <c r="G48" s="144"/>
      <c r="H48" s="145"/>
      <c r="I48" s="144"/>
      <c r="J48" s="144"/>
    </row>
    <row r="49" spans="3:10" x14ac:dyDescent="0.25">
      <c r="C49" s="297"/>
      <c r="D49" s="118" t="s">
        <v>489</v>
      </c>
      <c r="E49" s="145">
        <v>0</v>
      </c>
      <c r="F49" s="144">
        <v>0</v>
      </c>
      <c r="G49" s="144">
        <v>0</v>
      </c>
      <c r="H49" s="145">
        <v>0</v>
      </c>
      <c r="I49" s="144">
        <v>0</v>
      </c>
      <c r="J49" s="144">
        <v>0</v>
      </c>
    </row>
    <row r="50" spans="3:10" x14ac:dyDescent="0.25">
      <c r="C50" s="297"/>
      <c r="D50" s="118" t="s">
        <v>490</v>
      </c>
      <c r="E50" s="145"/>
      <c r="F50" s="144"/>
      <c r="G50" s="144"/>
      <c r="H50" s="145"/>
      <c r="I50" s="144"/>
      <c r="J50" s="144"/>
    </row>
    <row r="51" spans="3:10" x14ac:dyDescent="0.25">
      <c r="C51" s="297"/>
      <c r="D51" s="118" t="s">
        <v>491</v>
      </c>
      <c r="E51" s="145">
        <v>0</v>
      </c>
      <c r="F51" s="144">
        <v>0</v>
      </c>
      <c r="G51" s="144">
        <v>0</v>
      </c>
      <c r="H51" s="145">
        <v>0</v>
      </c>
      <c r="I51" s="144">
        <v>0</v>
      </c>
      <c r="J51" s="144">
        <v>0</v>
      </c>
    </row>
    <row r="52" spans="3:10" x14ac:dyDescent="0.25">
      <c r="C52" s="297"/>
      <c r="D52" s="118" t="s">
        <v>492</v>
      </c>
      <c r="E52" s="145"/>
      <c r="F52" s="144"/>
      <c r="G52" s="144"/>
      <c r="H52" s="145"/>
      <c r="I52" s="144"/>
      <c r="J52" s="144"/>
    </row>
    <row r="53" spans="3:10" x14ac:dyDescent="0.25">
      <c r="C53" s="142"/>
      <c r="D53" s="118" t="s">
        <v>493</v>
      </c>
      <c r="E53" s="145">
        <v>0</v>
      </c>
      <c r="F53" s="144">
        <v>0</v>
      </c>
      <c r="G53" s="144">
        <v>0</v>
      </c>
      <c r="H53" s="145">
        <v>0</v>
      </c>
      <c r="I53" s="144">
        <v>0</v>
      </c>
      <c r="J53" s="144">
        <v>0</v>
      </c>
    </row>
    <row r="54" spans="3:10" x14ac:dyDescent="0.25">
      <c r="C54" s="142"/>
      <c r="D54" s="118" t="s">
        <v>494</v>
      </c>
      <c r="E54" s="145">
        <v>0</v>
      </c>
      <c r="F54" s="144">
        <v>0</v>
      </c>
      <c r="G54" s="144">
        <v>0</v>
      </c>
      <c r="H54" s="145">
        <v>0</v>
      </c>
      <c r="I54" s="144">
        <v>0</v>
      </c>
      <c r="J54" s="144">
        <v>0</v>
      </c>
    </row>
    <row r="55" spans="3:10" x14ac:dyDescent="0.25">
      <c r="C55" s="142"/>
      <c r="D55" s="118"/>
      <c r="E55" s="131"/>
      <c r="F55" s="130"/>
      <c r="G55" s="130"/>
      <c r="H55" s="131"/>
      <c r="I55" s="130"/>
      <c r="J55" s="130"/>
    </row>
    <row r="56" spans="3:10" x14ac:dyDescent="0.25">
      <c r="C56" s="296" t="s">
        <v>495</v>
      </c>
      <c r="D56" s="314"/>
      <c r="E56" s="145">
        <f>SUM(E58:E65)</f>
        <v>0</v>
      </c>
      <c r="F56" s="144">
        <f t="shared" ref="F56:J56" si="5">SUM(F58:F65)</f>
        <v>7006004.4400000004</v>
      </c>
      <c r="G56" s="239">
        <f t="shared" si="5"/>
        <v>7006004.4400000004</v>
      </c>
      <c r="H56" s="145">
        <f t="shared" si="5"/>
        <v>7006004.4400000004</v>
      </c>
      <c r="I56" s="144">
        <f t="shared" si="5"/>
        <v>7006004.4400000004</v>
      </c>
      <c r="J56" s="144">
        <f t="shared" si="5"/>
        <v>0</v>
      </c>
    </row>
    <row r="57" spans="3:10" x14ac:dyDescent="0.25">
      <c r="C57" s="296" t="s">
        <v>457</v>
      </c>
      <c r="D57" s="314"/>
      <c r="E57" s="145">
        <f>SUM(E59:E65)</f>
        <v>0</v>
      </c>
      <c r="F57" s="144">
        <f t="shared" ref="F57:J57" si="6">SUM(F59:F65)</f>
        <v>7006004.4400000004</v>
      </c>
      <c r="G57" s="239">
        <f t="shared" si="6"/>
        <v>7006004.4400000004</v>
      </c>
      <c r="H57" s="239">
        <f t="shared" si="6"/>
        <v>7006004.4400000004</v>
      </c>
      <c r="I57" s="239">
        <f t="shared" si="6"/>
        <v>7006004.4400000004</v>
      </c>
      <c r="J57" s="239">
        <f t="shared" si="6"/>
        <v>0</v>
      </c>
    </row>
    <row r="58" spans="3:10" x14ac:dyDescent="0.25">
      <c r="C58" s="142"/>
      <c r="D58" s="118" t="s">
        <v>458</v>
      </c>
      <c r="E58" s="239">
        <v>0</v>
      </c>
      <c r="F58" s="239">
        <v>0</v>
      </c>
      <c r="G58" s="239">
        <v>0</v>
      </c>
      <c r="H58" s="239">
        <v>0</v>
      </c>
      <c r="I58" s="239">
        <v>0</v>
      </c>
      <c r="J58" s="239">
        <v>0</v>
      </c>
    </row>
    <row r="59" spans="3:10" x14ac:dyDescent="0.25">
      <c r="C59" s="142"/>
      <c r="D59" s="118" t="s">
        <v>459</v>
      </c>
      <c r="E59" s="145">
        <v>0</v>
      </c>
      <c r="F59" s="144">
        <v>7006004.4400000004</v>
      </c>
      <c r="G59" s="171">
        <f>E59+F59</f>
        <v>7006004.4400000004</v>
      </c>
      <c r="H59" s="145">
        <v>7006004.4400000004</v>
      </c>
      <c r="I59" s="144">
        <v>7006004.4400000004</v>
      </c>
      <c r="J59" s="246">
        <f>+G59-H59</f>
        <v>0</v>
      </c>
    </row>
    <row r="60" spans="3:10" x14ac:dyDescent="0.25">
      <c r="C60" s="142"/>
      <c r="D60" s="118" t="s">
        <v>460</v>
      </c>
      <c r="E60" s="145">
        <v>0</v>
      </c>
      <c r="F60" s="144">
        <v>0</v>
      </c>
      <c r="G60" s="144">
        <v>0</v>
      </c>
      <c r="H60" s="145">
        <v>0</v>
      </c>
      <c r="I60" s="144">
        <v>0</v>
      </c>
      <c r="J60" s="144">
        <v>0</v>
      </c>
    </row>
    <row r="61" spans="3:10" x14ac:dyDescent="0.25">
      <c r="C61" s="142"/>
      <c r="D61" s="118" t="s">
        <v>461</v>
      </c>
      <c r="E61" s="145">
        <v>0</v>
      </c>
      <c r="F61" s="144">
        <v>0</v>
      </c>
      <c r="G61" s="144">
        <v>0</v>
      </c>
      <c r="H61" s="145">
        <v>0</v>
      </c>
      <c r="I61" s="144">
        <v>0</v>
      </c>
      <c r="J61" s="144">
        <v>0</v>
      </c>
    </row>
    <row r="62" spans="3:10" x14ac:dyDescent="0.25">
      <c r="C62" s="142"/>
      <c r="D62" s="118" t="s">
        <v>462</v>
      </c>
      <c r="E62" s="145">
        <v>0</v>
      </c>
      <c r="F62" s="144">
        <v>0</v>
      </c>
      <c r="G62" s="144">
        <v>0</v>
      </c>
      <c r="H62" s="145">
        <v>0</v>
      </c>
      <c r="I62" s="144">
        <v>0</v>
      </c>
      <c r="J62" s="144">
        <v>0</v>
      </c>
    </row>
    <row r="63" spans="3:10" x14ac:dyDescent="0.25">
      <c r="C63" s="142"/>
      <c r="D63" s="118" t="s">
        <v>463</v>
      </c>
      <c r="E63" s="145">
        <v>0</v>
      </c>
      <c r="F63" s="144">
        <v>0</v>
      </c>
      <c r="G63" s="144">
        <v>0</v>
      </c>
      <c r="H63" s="145">
        <v>0</v>
      </c>
      <c r="I63" s="144">
        <v>0</v>
      </c>
      <c r="J63" s="144">
        <v>0</v>
      </c>
    </row>
    <row r="64" spans="3:10" x14ac:dyDescent="0.25">
      <c r="C64" s="142"/>
      <c r="D64" s="118" t="s">
        <v>464</v>
      </c>
      <c r="E64" s="145">
        <v>0</v>
      </c>
      <c r="F64" s="144">
        <v>0</v>
      </c>
      <c r="G64" s="144">
        <v>0</v>
      </c>
      <c r="H64" s="145">
        <v>0</v>
      </c>
      <c r="I64" s="144">
        <v>0</v>
      </c>
      <c r="J64" s="144">
        <v>0</v>
      </c>
    </row>
    <row r="65" spans="3:10" x14ac:dyDescent="0.25">
      <c r="C65" s="142"/>
      <c r="D65" s="118" t="s">
        <v>465</v>
      </c>
      <c r="E65" s="145">
        <v>0</v>
      </c>
      <c r="F65" s="144">
        <v>0</v>
      </c>
      <c r="G65" s="144">
        <v>0</v>
      </c>
      <c r="H65" s="145">
        <v>0</v>
      </c>
      <c r="I65" s="144">
        <v>0</v>
      </c>
      <c r="J65" s="144">
        <v>0</v>
      </c>
    </row>
    <row r="66" spans="3:10" x14ac:dyDescent="0.25">
      <c r="C66" s="142"/>
      <c r="D66" s="118"/>
      <c r="E66" s="131"/>
      <c r="F66" s="130"/>
      <c r="G66" s="130"/>
      <c r="H66" s="131"/>
      <c r="I66" s="130"/>
      <c r="J66" s="130"/>
    </row>
    <row r="67" spans="3:10" x14ac:dyDescent="0.25">
      <c r="C67" s="296" t="s">
        <v>466</v>
      </c>
      <c r="D67" s="314"/>
      <c r="E67" s="145">
        <f>SUM(E68:E75)</f>
        <v>0</v>
      </c>
      <c r="F67" s="144">
        <f t="shared" ref="F67:J67" si="7">SUM(F68:F75)</f>
        <v>0</v>
      </c>
      <c r="G67" s="144">
        <f t="shared" si="7"/>
        <v>0</v>
      </c>
      <c r="H67" s="145">
        <f t="shared" si="7"/>
        <v>0</v>
      </c>
      <c r="I67" s="144">
        <f t="shared" si="7"/>
        <v>0</v>
      </c>
      <c r="J67" s="144">
        <f t="shared" si="7"/>
        <v>0</v>
      </c>
    </row>
    <row r="68" spans="3:10" x14ac:dyDescent="0.25">
      <c r="C68" s="142"/>
      <c r="D68" s="118" t="s">
        <v>467</v>
      </c>
      <c r="E68" s="145">
        <v>0</v>
      </c>
      <c r="F68" s="144">
        <v>0</v>
      </c>
      <c r="G68" s="144">
        <v>0</v>
      </c>
      <c r="H68" s="145">
        <v>0</v>
      </c>
      <c r="I68" s="144">
        <v>0</v>
      </c>
      <c r="J68" s="144">
        <v>0</v>
      </c>
    </row>
    <row r="69" spans="3:10" x14ac:dyDescent="0.25">
      <c r="C69" s="142"/>
      <c r="D69" s="118" t="s">
        <v>468</v>
      </c>
      <c r="E69" s="145">
        <v>0</v>
      </c>
      <c r="F69" s="144">
        <v>0</v>
      </c>
      <c r="G69" s="144">
        <v>0</v>
      </c>
      <c r="H69" s="145">
        <v>0</v>
      </c>
      <c r="I69" s="144">
        <v>0</v>
      </c>
      <c r="J69" s="144">
        <v>0</v>
      </c>
    </row>
    <row r="70" spans="3:10" x14ac:dyDescent="0.25">
      <c r="C70" s="142"/>
      <c r="D70" s="118" t="s">
        <v>469</v>
      </c>
      <c r="E70" s="145">
        <v>0</v>
      </c>
      <c r="F70" s="144">
        <v>0</v>
      </c>
      <c r="G70" s="144">
        <v>0</v>
      </c>
      <c r="H70" s="145">
        <v>0</v>
      </c>
      <c r="I70" s="144">
        <v>0</v>
      </c>
      <c r="J70" s="144">
        <v>0</v>
      </c>
    </row>
    <row r="71" spans="3:10" x14ac:dyDescent="0.25">
      <c r="C71" s="297"/>
      <c r="D71" s="118" t="s">
        <v>470</v>
      </c>
      <c r="E71" s="145">
        <v>0</v>
      </c>
      <c r="F71" s="144">
        <v>0</v>
      </c>
      <c r="G71" s="144">
        <v>0</v>
      </c>
      <c r="H71" s="145">
        <v>0</v>
      </c>
      <c r="I71" s="144">
        <v>0</v>
      </c>
      <c r="J71" s="144">
        <v>0</v>
      </c>
    </row>
    <row r="72" spans="3:10" x14ac:dyDescent="0.25">
      <c r="C72" s="297"/>
      <c r="D72" s="118" t="s">
        <v>471</v>
      </c>
      <c r="E72" s="145"/>
      <c r="F72" s="144"/>
      <c r="G72" s="144"/>
      <c r="H72" s="145"/>
      <c r="I72" s="144"/>
      <c r="J72" s="144"/>
    </row>
    <row r="73" spans="3:10" x14ac:dyDescent="0.25">
      <c r="C73" s="142"/>
      <c r="D73" s="118" t="s">
        <v>472</v>
      </c>
      <c r="E73" s="145">
        <v>0</v>
      </c>
      <c r="F73" s="144">
        <v>0</v>
      </c>
      <c r="G73" s="144">
        <v>0</v>
      </c>
      <c r="H73" s="145">
        <v>0</v>
      </c>
      <c r="I73" s="144">
        <v>0</v>
      </c>
      <c r="J73" s="144">
        <v>0</v>
      </c>
    </row>
    <row r="74" spans="3:10" x14ac:dyDescent="0.25">
      <c r="C74" s="142"/>
      <c r="D74" s="118" t="s">
        <v>473</v>
      </c>
      <c r="E74" s="145">
        <v>0</v>
      </c>
      <c r="F74" s="144">
        <v>0</v>
      </c>
      <c r="G74" s="144">
        <v>0</v>
      </c>
      <c r="H74" s="145">
        <v>0</v>
      </c>
      <c r="I74" s="144">
        <v>0</v>
      </c>
      <c r="J74" s="144">
        <v>0</v>
      </c>
    </row>
    <row r="75" spans="3:10" x14ac:dyDescent="0.25">
      <c r="C75" s="142"/>
      <c r="D75" s="118" t="s">
        <v>474</v>
      </c>
      <c r="E75" s="145">
        <v>0</v>
      </c>
      <c r="F75" s="144">
        <v>0</v>
      </c>
      <c r="G75" s="144">
        <v>0</v>
      </c>
      <c r="H75" s="145">
        <v>0</v>
      </c>
      <c r="I75" s="144">
        <v>0</v>
      </c>
      <c r="J75" s="144">
        <v>0</v>
      </c>
    </row>
    <row r="76" spans="3:10" x14ac:dyDescent="0.25">
      <c r="C76" s="142"/>
      <c r="D76" s="118"/>
      <c r="E76" s="131"/>
      <c r="F76" s="130"/>
      <c r="G76" s="130"/>
      <c r="H76" s="131"/>
      <c r="I76" s="130"/>
      <c r="J76" s="130"/>
    </row>
    <row r="77" spans="3:10" x14ac:dyDescent="0.25">
      <c r="C77" s="296" t="s">
        <v>475</v>
      </c>
      <c r="D77" s="314"/>
      <c r="E77" s="145">
        <f>SUM(E79:E88)</f>
        <v>0</v>
      </c>
      <c r="F77" s="144">
        <f t="shared" ref="F77:J77" si="8">SUM(F79:F88)</f>
        <v>0</v>
      </c>
      <c r="G77" s="144">
        <f t="shared" si="8"/>
        <v>0</v>
      </c>
      <c r="H77" s="145">
        <f t="shared" si="8"/>
        <v>0</v>
      </c>
      <c r="I77" s="144">
        <f t="shared" si="8"/>
        <v>0</v>
      </c>
      <c r="J77" s="144">
        <f t="shared" si="8"/>
        <v>0</v>
      </c>
    </row>
    <row r="78" spans="3:10" x14ac:dyDescent="0.25">
      <c r="C78" s="296" t="s">
        <v>476</v>
      </c>
      <c r="D78" s="314"/>
      <c r="E78" s="145"/>
      <c r="F78" s="144"/>
      <c r="G78" s="144"/>
      <c r="H78" s="145"/>
      <c r="I78" s="144"/>
      <c r="J78" s="144"/>
    </row>
    <row r="79" spans="3:10" x14ac:dyDescent="0.25">
      <c r="C79" s="297"/>
      <c r="D79" s="118" t="s">
        <v>477</v>
      </c>
      <c r="E79" s="145">
        <v>0</v>
      </c>
      <c r="F79" s="144">
        <v>0</v>
      </c>
      <c r="G79" s="144">
        <v>0</v>
      </c>
      <c r="H79" s="145">
        <v>0</v>
      </c>
      <c r="I79" s="144">
        <v>0</v>
      </c>
      <c r="J79" s="144">
        <v>0</v>
      </c>
    </row>
    <row r="80" spans="3:10" x14ac:dyDescent="0.25">
      <c r="C80" s="297"/>
      <c r="D80" s="118" t="s">
        <v>478</v>
      </c>
      <c r="E80" s="145"/>
      <c r="F80" s="144"/>
      <c r="G80" s="144"/>
      <c r="H80" s="145"/>
      <c r="I80" s="144"/>
      <c r="J80" s="144"/>
    </row>
    <row r="81" spans="3:10" x14ac:dyDescent="0.25">
      <c r="C81" s="142"/>
      <c r="D81" s="118" t="s">
        <v>479</v>
      </c>
      <c r="E81" s="145">
        <v>0</v>
      </c>
      <c r="F81" s="144">
        <v>0</v>
      </c>
      <c r="G81" s="144">
        <v>0</v>
      </c>
      <c r="H81" s="145">
        <v>0</v>
      </c>
      <c r="I81" s="144">
        <v>0</v>
      </c>
      <c r="J81" s="144">
        <v>0</v>
      </c>
    </row>
    <row r="82" spans="3:10" x14ac:dyDescent="0.25">
      <c r="C82" s="142"/>
      <c r="D82" s="118" t="s">
        <v>480</v>
      </c>
      <c r="E82" s="145">
        <v>0</v>
      </c>
      <c r="F82" s="144">
        <v>0</v>
      </c>
      <c r="G82" s="144">
        <v>0</v>
      </c>
      <c r="H82" s="145">
        <v>0</v>
      </c>
      <c r="I82" s="144">
        <v>0</v>
      </c>
      <c r="J82" s="144">
        <v>0</v>
      </c>
    </row>
    <row r="83" spans="3:10" x14ac:dyDescent="0.25">
      <c r="C83" s="142"/>
      <c r="D83" s="118" t="s">
        <v>481</v>
      </c>
      <c r="E83" s="145">
        <v>0</v>
      </c>
      <c r="F83" s="144">
        <v>0</v>
      </c>
      <c r="G83" s="144">
        <v>0</v>
      </c>
      <c r="H83" s="145">
        <v>0</v>
      </c>
      <c r="I83" s="144">
        <v>0</v>
      </c>
      <c r="J83" s="144">
        <v>0</v>
      </c>
    </row>
    <row r="84" spans="3:10" x14ac:dyDescent="0.25">
      <c r="C84" s="142"/>
      <c r="D84" s="118" t="s">
        <v>482</v>
      </c>
      <c r="E84" s="145">
        <v>0</v>
      </c>
      <c r="F84" s="144">
        <v>0</v>
      </c>
      <c r="G84" s="144">
        <v>0</v>
      </c>
      <c r="H84" s="145">
        <v>0</v>
      </c>
      <c r="I84" s="144">
        <v>0</v>
      </c>
      <c r="J84" s="144">
        <v>0</v>
      </c>
    </row>
    <row r="85" spans="3:10" x14ac:dyDescent="0.25">
      <c r="C85" s="142"/>
      <c r="D85" s="118" t="s">
        <v>483</v>
      </c>
      <c r="E85" s="145">
        <v>0</v>
      </c>
      <c r="F85" s="144">
        <v>0</v>
      </c>
      <c r="G85" s="144">
        <v>0</v>
      </c>
      <c r="H85" s="145">
        <v>0</v>
      </c>
      <c r="I85" s="144">
        <v>0</v>
      </c>
      <c r="J85" s="144">
        <v>0</v>
      </c>
    </row>
    <row r="86" spans="3:10" x14ac:dyDescent="0.25">
      <c r="C86" s="142"/>
      <c r="D86" s="118" t="s">
        <v>484</v>
      </c>
      <c r="E86" s="145">
        <v>0</v>
      </c>
      <c r="F86" s="144">
        <v>0</v>
      </c>
      <c r="G86" s="144">
        <v>0</v>
      </c>
      <c r="H86" s="145">
        <v>0</v>
      </c>
      <c r="I86" s="144">
        <v>0</v>
      </c>
      <c r="J86" s="144">
        <v>0</v>
      </c>
    </row>
    <row r="87" spans="3:10" x14ac:dyDescent="0.25">
      <c r="C87" s="142"/>
      <c r="D87" s="118" t="s">
        <v>485</v>
      </c>
      <c r="E87" s="145">
        <v>0</v>
      </c>
      <c r="F87" s="144">
        <v>0</v>
      </c>
      <c r="G87" s="144">
        <v>0</v>
      </c>
      <c r="H87" s="145">
        <v>0</v>
      </c>
      <c r="I87" s="144">
        <v>0</v>
      </c>
      <c r="J87" s="144">
        <v>0</v>
      </c>
    </row>
    <row r="88" spans="3:10" x14ac:dyDescent="0.25">
      <c r="C88" s="142"/>
      <c r="D88" s="118" t="s">
        <v>486</v>
      </c>
      <c r="E88" s="145">
        <v>0</v>
      </c>
      <c r="F88" s="144">
        <v>0</v>
      </c>
      <c r="G88" s="144">
        <v>0</v>
      </c>
      <c r="H88" s="145">
        <v>0</v>
      </c>
      <c r="I88" s="144">
        <v>0</v>
      </c>
      <c r="J88" s="144">
        <v>0</v>
      </c>
    </row>
    <row r="89" spans="3:10" x14ac:dyDescent="0.25">
      <c r="C89" s="142"/>
      <c r="D89" s="118"/>
      <c r="E89" s="131"/>
      <c r="F89" s="130"/>
      <c r="G89" s="130"/>
      <c r="H89" s="131"/>
      <c r="I89" s="130"/>
      <c r="J89" s="130"/>
    </row>
    <row r="90" spans="3:10" x14ac:dyDescent="0.25">
      <c r="C90" s="296" t="s">
        <v>487</v>
      </c>
      <c r="D90" s="314"/>
      <c r="E90" s="145">
        <f>SUM(E92:E98)</f>
        <v>0</v>
      </c>
      <c r="F90" s="144">
        <f t="shared" ref="F90:J90" si="9">SUM(F92:F98)</f>
        <v>0</v>
      </c>
      <c r="G90" s="144">
        <f t="shared" si="9"/>
        <v>0</v>
      </c>
      <c r="H90" s="145">
        <f t="shared" si="9"/>
        <v>0</v>
      </c>
      <c r="I90" s="144">
        <f t="shared" si="9"/>
        <v>0</v>
      </c>
      <c r="J90" s="144">
        <f t="shared" si="9"/>
        <v>0</v>
      </c>
    </row>
    <row r="91" spans="3:10" x14ac:dyDescent="0.25">
      <c r="C91" s="296" t="s">
        <v>488</v>
      </c>
      <c r="D91" s="314"/>
      <c r="E91" s="145"/>
      <c r="F91" s="144"/>
      <c r="G91" s="144"/>
      <c r="H91" s="145"/>
      <c r="I91" s="144"/>
      <c r="J91" s="144"/>
    </row>
    <row r="92" spans="3:10" x14ac:dyDescent="0.25">
      <c r="C92" s="297"/>
      <c r="D92" s="118" t="s">
        <v>489</v>
      </c>
      <c r="E92" s="145">
        <v>0</v>
      </c>
      <c r="F92" s="144">
        <v>0</v>
      </c>
      <c r="G92" s="144">
        <v>0</v>
      </c>
      <c r="H92" s="145">
        <v>0</v>
      </c>
      <c r="I92" s="144">
        <v>0</v>
      </c>
      <c r="J92" s="144">
        <v>0</v>
      </c>
    </row>
    <row r="93" spans="3:10" x14ac:dyDescent="0.25">
      <c r="C93" s="297"/>
      <c r="D93" s="118" t="s">
        <v>490</v>
      </c>
      <c r="E93" s="145"/>
      <c r="F93" s="144"/>
      <c r="G93" s="144"/>
      <c r="H93" s="145"/>
      <c r="I93" s="144"/>
      <c r="J93" s="144"/>
    </row>
    <row r="94" spans="3:10" x14ac:dyDescent="0.25">
      <c r="C94" s="297"/>
      <c r="D94" s="118" t="s">
        <v>491</v>
      </c>
      <c r="E94" s="145">
        <v>0</v>
      </c>
      <c r="F94" s="144">
        <v>0</v>
      </c>
      <c r="G94" s="144">
        <v>0</v>
      </c>
      <c r="H94" s="145">
        <v>0</v>
      </c>
      <c r="I94" s="144">
        <v>0</v>
      </c>
      <c r="J94" s="144">
        <v>0</v>
      </c>
    </row>
    <row r="95" spans="3:10" x14ac:dyDescent="0.25">
      <c r="C95" s="297"/>
      <c r="D95" s="118" t="s">
        <v>492</v>
      </c>
      <c r="E95" s="145"/>
      <c r="F95" s="144"/>
      <c r="G95" s="144"/>
      <c r="H95" s="145"/>
      <c r="I95" s="144"/>
      <c r="J95" s="144"/>
    </row>
    <row r="96" spans="3:10" x14ac:dyDescent="0.25">
      <c r="C96" s="142"/>
      <c r="D96" s="118" t="s">
        <v>493</v>
      </c>
      <c r="E96" s="145">
        <v>0</v>
      </c>
      <c r="F96" s="144">
        <v>0</v>
      </c>
      <c r="G96" s="144">
        <v>0</v>
      </c>
      <c r="H96" s="145">
        <v>0</v>
      </c>
      <c r="I96" s="144">
        <v>0</v>
      </c>
      <c r="J96" s="144">
        <v>0</v>
      </c>
    </row>
    <row r="97" spans="3:10" x14ac:dyDescent="0.25">
      <c r="C97" s="142"/>
      <c r="D97" s="118" t="s">
        <v>494</v>
      </c>
      <c r="E97" s="145">
        <v>0</v>
      </c>
      <c r="F97" s="144">
        <v>0</v>
      </c>
      <c r="G97" s="144">
        <v>0</v>
      </c>
      <c r="H97" s="145">
        <v>0</v>
      </c>
      <c r="I97" s="144">
        <v>0</v>
      </c>
      <c r="J97" s="144">
        <v>0</v>
      </c>
    </row>
    <row r="98" spans="3:10" ht="10.5" customHeight="1" x14ac:dyDescent="0.25">
      <c r="C98" s="142"/>
      <c r="D98" s="118"/>
      <c r="E98" s="226"/>
      <c r="F98" s="226"/>
      <c r="G98" s="226"/>
      <c r="H98" s="226"/>
      <c r="I98" s="226"/>
      <c r="J98" s="225"/>
    </row>
    <row r="99" spans="3:10" x14ac:dyDescent="0.25">
      <c r="C99" s="296" t="s">
        <v>496</v>
      </c>
      <c r="D99" s="314"/>
      <c r="E99" s="226">
        <f>+E56+E14</f>
        <v>367697243.95999998</v>
      </c>
      <c r="F99" s="226">
        <f t="shared" ref="F99:J99" si="10">+F56+F14</f>
        <v>76752004.700000003</v>
      </c>
      <c r="G99" s="226">
        <f t="shared" si="10"/>
        <v>444449248.65999997</v>
      </c>
      <c r="H99" s="226">
        <f t="shared" si="10"/>
        <v>423226991.98999989</v>
      </c>
      <c r="I99" s="226">
        <f t="shared" si="10"/>
        <v>416598710.22999996</v>
      </c>
      <c r="J99" s="225">
        <f t="shared" si="10"/>
        <v>21222256.670000076</v>
      </c>
    </row>
    <row r="100" spans="3:10" x14ac:dyDescent="0.25">
      <c r="C100" s="45"/>
      <c r="D100" s="47"/>
      <c r="E100" s="46"/>
      <c r="F100" s="54"/>
      <c r="G100" s="54"/>
      <c r="H100" s="46"/>
      <c r="I100" s="54"/>
      <c r="J100" s="54"/>
    </row>
  </sheetData>
  <mergeCells count="36"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  <mergeCell ref="C12:D12"/>
    <mergeCell ref="C13:D13"/>
    <mergeCell ref="C14:D14"/>
    <mergeCell ref="C24:D24"/>
    <mergeCell ref="C47:D47"/>
    <mergeCell ref="C48:D48"/>
    <mergeCell ref="C49:C50"/>
    <mergeCell ref="C51:C52"/>
    <mergeCell ref="C56:D56"/>
    <mergeCell ref="C57:D57"/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E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workbookViewId="0">
      <selection activeCell="I34" sqref="I34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315" t="s">
        <v>644</v>
      </c>
      <c r="D3" s="316"/>
      <c r="E3" s="316"/>
      <c r="F3" s="316"/>
      <c r="G3" s="316"/>
      <c r="H3" s="316"/>
      <c r="I3" s="317"/>
    </row>
    <row r="4" spans="3:9" x14ac:dyDescent="0.25">
      <c r="C4" s="283" t="s">
        <v>356</v>
      </c>
      <c r="D4" s="258"/>
      <c r="E4" s="258"/>
      <c r="F4" s="258"/>
      <c r="G4" s="258"/>
      <c r="H4" s="258"/>
      <c r="I4" s="284"/>
    </row>
    <row r="5" spans="3:9" x14ac:dyDescent="0.25">
      <c r="C5" s="283" t="s">
        <v>497</v>
      </c>
      <c r="D5" s="258"/>
      <c r="E5" s="258"/>
      <c r="F5" s="258"/>
      <c r="G5" s="258"/>
      <c r="H5" s="258"/>
      <c r="I5" s="284"/>
    </row>
    <row r="6" spans="3:9" x14ac:dyDescent="0.25">
      <c r="C6" s="285" t="s">
        <v>726</v>
      </c>
      <c r="D6" s="258"/>
      <c r="E6" s="258"/>
      <c r="F6" s="258"/>
      <c r="G6" s="258"/>
      <c r="H6" s="258"/>
      <c r="I6" s="284"/>
    </row>
    <row r="7" spans="3:9" x14ac:dyDescent="0.25">
      <c r="C7" s="283" t="s">
        <v>1</v>
      </c>
      <c r="D7" s="258"/>
      <c r="E7" s="258"/>
      <c r="F7" s="258"/>
      <c r="G7" s="258"/>
      <c r="H7" s="258"/>
      <c r="I7" s="284"/>
    </row>
    <row r="8" spans="3:9" x14ac:dyDescent="0.25">
      <c r="C8" s="268" t="s">
        <v>2</v>
      </c>
      <c r="D8" s="268" t="s">
        <v>358</v>
      </c>
      <c r="E8" s="268"/>
      <c r="F8" s="268"/>
      <c r="G8" s="268"/>
      <c r="H8" s="268"/>
      <c r="I8" s="268" t="s">
        <v>444</v>
      </c>
    </row>
    <row r="9" spans="3:9" x14ac:dyDescent="0.25">
      <c r="C9" s="258"/>
      <c r="D9" s="258" t="s">
        <v>221</v>
      </c>
      <c r="E9" s="188" t="s">
        <v>269</v>
      </c>
      <c r="F9" s="258" t="s">
        <v>271</v>
      </c>
      <c r="G9" s="258" t="s">
        <v>222</v>
      </c>
      <c r="H9" s="258" t="s">
        <v>224</v>
      </c>
      <c r="I9" s="258"/>
    </row>
    <row r="10" spans="3:9" x14ac:dyDescent="0.25">
      <c r="C10" s="267"/>
      <c r="D10" s="267"/>
      <c r="E10" s="192" t="s">
        <v>270</v>
      </c>
      <c r="F10" s="267"/>
      <c r="G10" s="267"/>
      <c r="H10" s="267"/>
      <c r="I10" s="267"/>
    </row>
    <row r="11" spans="3:9" x14ac:dyDescent="0.25">
      <c r="C11" s="185" t="s">
        <v>498</v>
      </c>
      <c r="D11" s="144">
        <f>SUM(D12:D23)</f>
        <v>0</v>
      </c>
      <c r="E11" s="144">
        <f t="shared" ref="E11:I11" si="0">SUM(E12:E23)</f>
        <v>0</v>
      </c>
      <c r="F11" s="144">
        <f t="shared" si="0"/>
        <v>0</v>
      </c>
      <c r="G11" s="144">
        <f t="shared" si="0"/>
        <v>0</v>
      </c>
      <c r="H11" s="144">
        <f t="shared" si="0"/>
        <v>0</v>
      </c>
      <c r="I11" s="144">
        <f t="shared" si="0"/>
        <v>0</v>
      </c>
    </row>
    <row r="12" spans="3:9" x14ac:dyDescent="0.25">
      <c r="C12" s="35" t="s">
        <v>499</v>
      </c>
      <c r="D12" s="144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</row>
    <row r="13" spans="3:9" x14ac:dyDescent="0.25">
      <c r="C13" s="35" t="s">
        <v>500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</row>
    <row r="14" spans="3:9" x14ac:dyDescent="0.25">
      <c r="C14" s="35" t="s">
        <v>501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</row>
    <row r="15" spans="3:9" x14ac:dyDescent="0.25">
      <c r="C15" s="35" t="s">
        <v>502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</row>
    <row r="16" spans="3:9" x14ac:dyDescent="0.25">
      <c r="C16" s="35" t="s">
        <v>503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</row>
    <row r="17" spans="3:9" x14ac:dyDescent="0.25">
      <c r="C17" s="35" t="s">
        <v>504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</row>
    <row r="18" spans="3:9" x14ac:dyDescent="0.25">
      <c r="C18" s="35" t="s">
        <v>505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</row>
    <row r="19" spans="3:9" x14ac:dyDescent="0.25">
      <c r="C19" s="35" t="s">
        <v>506</v>
      </c>
      <c r="D19" s="114"/>
      <c r="E19" s="114"/>
      <c r="F19" s="114"/>
      <c r="G19" s="114"/>
      <c r="H19" s="114"/>
      <c r="I19" s="114"/>
    </row>
    <row r="20" spans="3:9" x14ac:dyDescent="0.25">
      <c r="C20" s="35" t="s">
        <v>507</v>
      </c>
      <c r="D20" s="114"/>
      <c r="E20" s="114"/>
      <c r="F20" s="114"/>
      <c r="G20" s="114"/>
      <c r="H20" s="114"/>
      <c r="I20" s="114"/>
    </row>
    <row r="21" spans="3:9" x14ac:dyDescent="0.25">
      <c r="C21" s="52" t="s">
        <v>508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</row>
    <row r="22" spans="3:9" x14ac:dyDescent="0.25">
      <c r="C22" s="52" t="s">
        <v>509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</row>
    <row r="23" spans="3:9" x14ac:dyDescent="0.25">
      <c r="C23" s="35" t="s">
        <v>510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</row>
    <row r="24" spans="3:9" x14ac:dyDescent="0.25">
      <c r="C24" s="35"/>
      <c r="D24" s="41"/>
      <c r="E24" s="41"/>
      <c r="F24" s="43"/>
      <c r="G24" s="41"/>
      <c r="H24" s="43"/>
      <c r="I24" s="41"/>
    </row>
    <row r="25" spans="3:9" x14ac:dyDescent="0.25">
      <c r="C25" s="53" t="s">
        <v>511</v>
      </c>
      <c r="D25" s="114">
        <f>+D26+D27+D28+D31+D32</f>
        <v>0</v>
      </c>
      <c r="E25" s="114">
        <f t="shared" ref="E25:I25" si="1">+E26+E27+E28+E31+E32</f>
        <v>0</v>
      </c>
      <c r="F25" s="114">
        <f t="shared" si="1"/>
        <v>0</v>
      </c>
      <c r="G25" s="114">
        <f t="shared" si="1"/>
        <v>0</v>
      </c>
      <c r="H25" s="114">
        <f t="shared" si="1"/>
        <v>0</v>
      </c>
      <c r="I25" s="114">
        <f t="shared" si="1"/>
        <v>0</v>
      </c>
    </row>
    <row r="26" spans="3:9" x14ac:dyDescent="0.25">
      <c r="C26" s="35" t="s">
        <v>499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</row>
    <row r="27" spans="3:9" x14ac:dyDescent="0.25">
      <c r="C27" s="35" t="s">
        <v>500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</row>
    <row r="28" spans="3:9" x14ac:dyDescent="0.25">
      <c r="C28" s="35" t="s">
        <v>501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</row>
    <row r="29" spans="3:9" x14ac:dyDescent="0.25">
      <c r="C29" s="35" t="s">
        <v>502</v>
      </c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</row>
    <row r="30" spans="3:9" x14ac:dyDescent="0.25">
      <c r="C30" s="35" t="s">
        <v>503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</row>
    <row r="31" spans="3:9" x14ac:dyDescent="0.25">
      <c r="C31" s="35" t="s">
        <v>504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</row>
    <row r="32" spans="3:9" x14ac:dyDescent="0.25">
      <c r="C32" s="35" t="s">
        <v>505</v>
      </c>
      <c r="D32" s="114">
        <f>+D35+D36</f>
        <v>0</v>
      </c>
      <c r="E32" s="114">
        <f t="shared" ref="E32:I32" si="2">+E35+E36</f>
        <v>0</v>
      </c>
      <c r="F32" s="114">
        <f t="shared" si="2"/>
        <v>0</v>
      </c>
      <c r="G32" s="114">
        <f t="shared" si="2"/>
        <v>0</v>
      </c>
      <c r="H32" s="114">
        <f t="shared" si="2"/>
        <v>0</v>
      </c>
      <c r="I32" s="114">
        <f t="shared" si="2"/>
        <v>0</v>
      </c>
    </row>
    <row r="33" spans="3:9" x14ac:dyDescent="0.25">
      <c r="C33" s="35" t="s">
        <v>506</v>
      </c>
      <c r="D33" s="114"/>
      <c r="E33" s="114"/>
      <c r="F33" s="114"/>
      <c r="G33" s="114"/>
      <c r="H33" s="114"/>
      <c r="I33" s="114"/>
    </row>
    <row r="34" spans="3:9" x14ac:dyDescent="0.25">
      <c r="C34" s="35" t="s">
        <v>507</v>
      </c>
      <c r="D34" s="114"/>
      <c r="E34" s="114"/>
      <c r="F34" s="114"/>
      <c r="G34" s="114"/>
      <c r="H34" s="114"/>
      <c r="I34" s="114"/>
    </row>
    <row r="35" spans="3:9" x14ac:dyDescent="0.25">
      <c r="C35" s="52" t="s">
        <v>508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</row>
    <row r="36" spans="3:9" x14ac:dyDescent="0.25">
      <c r="C36" s="52" t="s">
        <v>509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</row>
    <row r="37" spans="3:9" x14ac:dyDescent="0.25">
      <c r="C37" s="35" t="s">
        <v>510</v>
      </c>
      <c r="D37" s="41"/>
      <c r="E37" s="41"/>
      <c r="F37" s="43"/>
      <c r="G37" s="41"/>
      <c r="H37" s="43"/>
      <c r="I37" s="41"/>
    </row>
    <row r="38" spans="3:9" x14ac:dyDescent="0.25">
      <c r="C38" s="53" t="s">
        <v>512</v>
      </c>
      <c r="D38" s="144">
        <f>+D11+D25</f>
        <v>0</v>
      </c>
      <c r="E38" s="144">
        <f t="shared" ref="E38:I38" si="3">+E11+E25</f>
        <v>0</v>
      </c>
      <c r="F38" s="144">
        <f t="shared" si="3"/>
        <v>0</v>
      </c>
      <c r="G38" s="144">
        <f t="shared" si="3"/>
        <v>0</v>
      </c>
      <c r="H38" s="144">
        <f t="shared" si="3"/>
        <v>0</v>
      </c>
      <c r="I38" s="144">
        <f t="shared" si="3"/>
        <v>0</v>
      </c>
    </row>
    <row r="39" spans="3:9" x14ac:dyDescent="0.25">
      <c r="C39" s="53" t="s">
        <v>513</v>
      </c>
      <c r="D39" s="32"/>
      <c r="E39" s="32"/>
      <c r="F39" s="48"/>
      <c r="G39" s="32"/>
      <c r="H39" s="48"/>
      <c r="I39" s="32"/>
    </row>
    <row r="40" spans="3:9" x14ac:dyDescent="0.25">
      <c r="C40" s="49"/>
      <c r="D40" s="51"/>
      <c r="E40" s="51"/>
      <c r="F40" s="50"/>
      <c r="G40" s="51"/>
      <c r="H40" s="50"/>
      <c r="I40" s="51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514</v>
      </c>
    </row>
    <row r="7" spans="4:14" x14ac:dyDescent="0.25">
      <c r="D7" s="104" t="s">
        <v>515</v>
      </c>
    </row>
    <row r="8" spans="4:14" x14ac:dyDescent="0.25">
      <c r="D8" s="104" t="s">
        <v>516</v>
      </c>
    </row>
    <row r="9" spans="4:14" x14ac:dyDescent="0.25">
      <c r="D9" s="384"/>
      <c r="E9" s="385"/>
      <c r="F9" s="385"/>
      <c r="G9" s="385"/>
      <c r="H9" s="385"/>
      <c r="I9" s="385"/>
      <c r="J9" s="385"/>
      <c r="K9" s="385"/>
      <c r="L9" s="385"/>
      <c r="M9" s="385"/>
      <c r="N9" s="386"/>
    </row>
    <row r="10" spans="4:14" x14ac:dyDescent="0.25">
      <c r="D10" s="330" t="s">
        <v>644</v>
      </c>
      <c r="E10" s="328"/>
      <c r="F10" s="328"/>
      <c r="G10" s="328"/>
      <c r="H10" s="328"/>
      <c r="I10" s="328"/>
      <c r="J10" s="328"/>
      <c r="K10" s="328"/>
      <c r="L10" s="328"/>
      <c r="M10" s="328"/>
      <c r="N10" s="331"/>
    </row>
    <row r="11" spans="4:14" x14ac:dyDescent="0.25">
      <c r="D11" s="330" t="s">
        <v>517</v>
      </c>
      <c r="E11" s="328"/>
      <c r="F11" s="328"/>
      <c r="G11" s="328"/>
      <c r="H11" s="328"/>
      <c r="I11" s="328"/>
      <c r="J11" s="328"/>
      <c r="K11" s="328"/>
      <c r="L11" s="328"/>
      <c r="M11" s="328"/>
      <c r="N11" s="331"/>
    </row>
    <row r="12" spans="4:14" x14ac:dyDescent="0.25">
      <c r="D12" s="330" t="s">
        <v>655</v>
      </c>
      <c r="E12" s="328"/>
      <c r="F12" s="328"/>
      <c r="G12" s="328"/>
      <c r="H12" s="328"/>
      <c r="I12" s="328"/>
      <c r="J12" s="328"/>
      <c r="K12" s="328"/>
      <c r="L12" s="328"/>
      <c r="M12" s="328"/>
      <c r="N12" s="331"/>
    </row>
    <row r="13" spans="4:14" x14ac:dyDescent="0.25">
      <c r="D13" s="325"/>
      <c r="E13" s="326"/>
      <c r="F13" s="326"/>
      <c r="G13" s="326"/>
      <c r="H13" s="326"/>
      <c r="I13" s="326"/>
      <c r="J13" s="326"/>
      <c r="K13" s="326"/>
      <c r="L13" s="326"/>
      <c r="M13" s="326"/>
      <c r="N13" s="327"/>
    </row>
    <row r="14" spans="4:14" x14ac:dyDescent="0.25">
      <c r="D14" s="387" t="s">
        <v>518</v>
      </c>
      <c r="E14" s="388"/>
      <c r="F14" s="389"/>
      <c r="G14" s="322" t="s">
        <v>519</v>
      </c>
      <c r="H14" s="323"/>
      <c r="I14" s="323"/>
      <c r="J14" s="324"/>
      <c r="K14" s="322" t="s">
        <v>520</v>
      </c>
      <c r="L14" s="324"/>
      <c r="M14" s="320" t="s">
        <v>521</v>
      </c>
      <c r="N14" s="320" t="s">
        <v>522</v>
      </c>
    </row>
    <row r="15" spans="4:14" x14ac:dyDescent="0.25">
      <c r="D15" s="390"/>
      <c r="E15" s="391"/>
      <c r="F15" s="392"/>
      <c r="G15" s="322" t="s">
        <v>523</v>
      </c>
      <c r="H15" s="324"/>
      <c r="I15" s="322" t="s">
        <v>524</v>
      </c>
      <c r="J15" s="324"/>
      <c r="K15" s="55"/>
      <c r="L15" s="55"/>
      <c r="M15" s="321"/>
      <c r="N15" s="321"/>
    </row>
    <row r="16" spans="4:14" x14ac:dyDescent="0.25">
      <c r="D16" s="390"/>
      <c r="E16" s="391"/>
      <c r="F16" s="392"/>
      <c r="G16" s="320"/>
      <c r="H16" s="12" t="s">
        <v>525</v>
      </c>
      <c r="I16" s="382"/>
      <c r="J16" s="12" t="s">
        <v>527</v>
      </c>
      <c r="K16" s="382" t="s">
        <v>529</v>
      </c>
      <c r="L16" s="56" t="s">
        <v>530</v>
      </c>
      <c r="M16" s="321"/>
      <c r="N16" s="321"/>
    </row>
    <row r="17" spans="4:14" x14ac:dyDescent="0.25">
      <c r="D17" s="393"/>
      <c r="E17" s="394"/>
      <c r="F17" s="395"/>
      <c r="G17" s="329"/>
      <c r="H17" s="57" t="s">
        <v>526</v>
      </c>
      <c r="I17" s="383"/>
      <c r="J17" s="57" t="s">
        <v>528</v>
      </c>
      <c r="K17" s="383"/>
      <c r="L17" s="58" t="s">
        <v>531</v>
      </c>
      <c r="M17" s="329"/>
      <c r="N17" s="329"/>
    </row>
    <row r="18" spans="4:14" x14ac:dyDescent="0.25">
      <c r="D18" s="345" t="s">
        <v>532</v>
      </c>
      <c r="E18" s="346"/>
      <c r="F18" s="346"/>
      <c r="G18" s="346"/>
      <c r="H18" s="346"/>
      <c r="I18" s="346"/>
      <c r="J18" s="346"/>
      <c r="K18" s="59"/>
      <c r="L18" s="59"/>
      <c r="M18" s="59"/>
      <c r="N18" s="60"/>
    </row>
    <row r="19" spans="4:14" x14ac:dyDescent="0.25">
      <c r="D19" s="360" t="s">
        <v>533</v>
      </c>
      <c r="E19" s="361"/>
      <c r="F19" s="361"/>
      <c r="G19" s="361"/>
      <c r="H19" s="361"/>
      <c r="I19" s="361"/>
      <c r="J19" s="361"/>
      <c r="K19" s="61"/>
      <c r="L19" s="61"/>
      <c r="M19" s="61"/>
      <c r="N19" s="62"/>
    </row>
    <row r="20" spans="4:14" x14ac:dyDescent="0.25">
      <c r="D20" s="63">
        <v>1</v>
      </c>
      <c r="E20" s="335" t="s">
        <v>534</v>
      </c>
      <c r="F20" s="335"/>
      <c r="G20" s="64"/>
      <c r="H20" s="65"/>
      <c r="I20" s="64"/>
      <c r="J20" s="65"/>
      <c r="K20" s="64"/>
      <c r="L20" s="64"/>
      <c r="M20" s="64"/>
      <c r="N20" s="66"/>
    </row>
    <row r="21" spans="4:14" x14ac:dyDescent="0.25">
      <c r="D21" s="348"/>
      <c r="E21" s="356" t="s">
        <v>535</v>
      </c>
      <c r="F21" s="376" t="s">
        <v>536</v>
      </c>
      <c r="G21" s="342" t="s">
        <v>648</v>
      </c>
      <c r="H21" s="9" t="s">
        <v>537</v>
      </c>
      <c r="I21" s="342"/>
      <c r="J21" s="336"/>
      <c r="K21" s="358">
        <v>190234000</v>
      </c>
      <c r="L21" s="342" t="s">
        <v>540</v>
      </c>
      <c r="M21" s="342" t="s">
        <v>541</v>
      </c>
      <c r="N21" s="342"/>
    </row>
    <row r="22" spans="4:14" x14ac:dyDescent="0.25">
      <c r="D22" s="349"/>
      <c r="E22" s="365"/>
      <c r="F22" s="378"/>
      <c r="G22" s="343"/>
      <c r="H22" s="9" t="s">
        <v>538</v>
      </c>
      <c r="I22" s="343"/>
      <c r="J22" s="337"/>
      <c r="K22" s="343"/>
      <c r="L22" s="343"/>
      <c r="M22" s="343"/>
      <c r="N22" s="343"/>
    </row>
    <row r="23" spans="4:14" x14ac:dyDescent="0.25">
      <c r="D23" s="350"/>
      <c r="E23" s="357"/>
      <c r="F23" s="377"/>
      <c r="G23" s="344"/>
      <c r="H23" s="9" t="s">
        <v>539</v>
      </c>
      <c r="I23" s="344"/>
      <c r="J23" s="338"/>
      <c r="K23" s="344"/>
      <c r="L23" s="344"/>
      <c r="M23" s="344"/>
      <c r="N23" s="344"/>
    </row>
    <row r="24" spans="4:14" x14ac:dyDescent="0.25">
      <c r="D24" s="348"/>
      <c r="E24" s="356" t="s">
        <v>542</v>
      </c>
      <c r="F24" s="376" t="s">
        <v>240</v>
      </c>
      <c r="G24" s="342" t="s">
        <v>648</v>
      </c>
      <c r="H24" s="8" t="s">
        <v>543</v>
      </c>
      <c r="I24" s="342"/>
      <c r="J24" s="336"/>
      <c r="K24" s="358">
        <v>201000000</v>
      </c>
      <c r="L24" s="342" t="s">
        <v>540</v>
      </c>
      <c r="M24" s="342" t="s">
        <v>541</v>
      </c>
      <c r="N24" s="342"/>
    </row>
    <row r="25" spans="4:14" x14ac:dyDescent="0.25">
      <c r="D25" s="350"/>
      <c r="E25" s="357"/>
      <c r="F25" s="377"/>
      <c r="G25" s="344"/>
      <c r="H25" s="9" t="s">
        <v>544</v>
      </c>
      <c r="I25" s="344"/>
      <c r="J25" s="338"/>
      <c r="K25" s="359"/>
      <c r="L25" s="344"/>
      <c r="M25" s="344"/>
      <c r="N25" s="344"/>
    </row>
    <row r="26" spans="4:14" x14ac:dyDescent="0.25">
      <c r="D26" s="348"/>
      <c r="E26" s="356" t="s">
        <v>545</v>
      </c>
      <c r="F26" s="376" t="s">
        <v>546</v>
      </c>
      <c r="G26" s="342" t="s">
        <v>648</v>
      </c>
      <c r="H26" s="8" t="s">
        <v>547</v>
      </c>
      <c r="I26" s="342"/>
      <c r="J26" s="336"/>
      <c r="K26" s="358">
        <v>234424479.56</v>
      </c>
      <c r="L26" s="342" t="s">
        <v>540</v>
      </c>
      <c r="M26" s="342" t="s">
        <v>541</v>
      </c>
      <c r="N26" s="342"/>
    </row>
    <row r="27" spans="4:14" x14ac:dyDescent="0.25">
      <c r="D27" s="350"/>
      <c r="E27" s="357"/>
      <c r="F27" s="377"/>
      <c r="G27" s="344"/>
      <c r="H27" s="9" t="s">
        <v>548</v>
      </c>
      <c r="I27" s="344"/>
      <c r="J27" s="338"/>
      <c r="K27" s="359"/>
      <c r="L27" s="344"/>
      <c r="M27" s="344"/>
      <c r="N27" s="344"/>
    </row>
    <row r="28" spans="4:14" x14ac:dyDescent="0.25">
      <c r="D28" s="63">
        <v>2</v>
      </c>
      <c r="E28" s="335" t="s">
        <v>549</v>
      </c>
      <c r="F28" s="335"/>
      <c r="G28" s="67"/>
      <c r="H28" s="67"/>
      <c r="I28" s="67"/>
      <c r="J28" s="68"/>
      <c r="K28" s="67"/>
      <c r="L28" s="67"/>
      <c r="M28" s="69"/>
      <c r="N28" s="70"/>
    </row>
    <row r="29" spans="4:14" x14ac:dyDescent="0.25">
      <c r="D29" s="348"/>
      <c r="E29" s="356" t="s">
        <v>535</v>
      </c>
      <c r="F29" s="376" t="s">
        <v>536</v>
      </c>
      <c r="G29" s="342" t="s">
        <v>648</v>
      </c>
      <c r="H29" s="9" t="s">
        <v>537</v>
      </c>
      <c r="I29" s="342"/>
      <c r="J29" s="336"/>
      <c r="K29" s="379">
        <v>190234000</v>
      </c>
      <c r="L29" s="342" t="s">
        <v>540</v>
      </c>
      <c r="M29" s="342" t="s">
        <v>541</v>
      </c>
      <c r="N29" s="342"/>
    </row>
    <row r="30" spans="4:14" x14ac:dyDescent="0.25">
      <c r="D30" s="349"/>
      <c r="E30" s="365"/>
      <c r="F30" s="378"/>
      <c r="G30" s="343"/>
      <c r="H30" s="9" t="s">
        <v>538</v>
      </c>
      <c r="I30" s="343"/>
      <c r="J30" s="337"/>
      <c r="K30" s="380"/>
      <c r="L30" s="343"/>
      <c r="M30" s="343"/>
      <c r="N30" s="343"/>
    </row>
    <row r="31" spans="4:14" x14ac:dyDescent="0.25">
      <c r="D31" s="350"/>
      <c r="E31" s="357"/>
      <c r="F31" s="377"/>
      <c r="G31" s="344"/>
      <c r="H31" s="9" t="s">
        <v>539</v>
      </c>
      <c r="I31" s="344"/>
      <c r="J31" s="338"/>
      <c r="K31" s="381"/>
      <c r="L31" s="344"/>
      <c r="M31" s="344"/>
      <c r="N31" s="344"/>
    </row>
    <row r="32" spans="4:14" x14ac:dyDescent="0.25">
      <c r="D32" s="348"/>
      <c r="E32" s="356" t="s">
        <v>542</v>
      </c>
      <c r="F32" s="376" t="s">
        <v>240</v>
      </c>
      <c r="G32" s="342" t="s">
        <v>648</v>
      </c>
      <c r="H32" s="8" t="s">
        <v>543</v>
      </c>
      <c r="I32" s="342"/>
      <c r="J32" s="336"/>
      <c r="K32" s="358">
        <v>190234000</v>
      </c>
      <c r="L32" s="342" t="s">
        <v>540</v>
      </c>
      <c r="M32" s="342" t="s">
        <v>541</v>
      </c>
      <c r="N32" s="342"/>
    </row>
    <row r="33" spans="4:14" x14ac:dyDescent="0.25">
      <c r="D33" s="350"/>
      <c r="E33" s="357"/>
      <c r="F33" s="377"/>
      <c r="G33" s="344"/>
      <c r="H33" s="9" t="s">
        <v>544</v>
      </c>
      <c r="I33" s="344"/>
      <c r="J33" s="338"/>
      <c r="K33" s="359"/>
      <c r="L33" s="344"/>
      <c r="M33" s="344"/>
      <c r="N33" s="344"/>
    </row>
    <row r="34" spans="4:14" x14ac:dyDescent="0.25">
      <c r="D34" s="348"/>
      <c r="E34" s="356" t="s">
        <v>545</v>
      </c>
      <c r="F34" s="376" t="s">
        <v>546</v>
      </c>
      <c r="G34" s="342" t="s">
        <v>648</v>
      </c>
      <c r="H34" s="8" t="s">
        <v>547</v>
      </c>
      <c r="I34" s="342"/>
      <c r="J34" s="336"/>
      <c r="K34" s="358">
        <v>234424479.56</v>
      </c>
      <c r="L34" s="342" t="s">
        <v>540</v>
      </c>
      <c r="M34" s="342" t="s">
        <v>541</v>
      </c>
      <c r="N34" s="342"/>
    </row>
    <row r="35" spans="4:14" x14ac:dyDescent="0.25">
      <c r="D35" s="350"/>
      <c r="E35" s="357"/>
      <c r="F35" s="377"/>
      <c r="G35" s="344"/>
      <c r="H35" s="9" t="s">
        <v>548</v>
      </c>
      <c r="I35" s="344"/>
      <c r="J35" s="338"/>
      <c r="K35" s="359"/>
      <c r="L35" s="344"/>
      <c r="M35" s="344"/>
      <c r="N35" s="344"/>
    </row>
    <row r="36" spans="4:14" x14ac:dyDescent="0.25">
      <c r="D36" s="63">
        <v>3</v>
      </c>
      <c r="E36" s="335" t="s">
        <v>550</v>
      </c>
      <c r="F36" s="335"/>
      <c r="G36" s="67"/>
      <c r="H36" s="67"/>
      <c r="I36" s="67"/>
      <c r="J36" s="68"/>
      <c r="K36" s="67"/>
      <c r="L36" s="67"/>
      <c r="M36" s="69"/>
      <c r="N36" s="70"/>
    </row>
    <row r="37" spans="4:14" x14ac:dyDescent="0.25">
      <c r="D37" s="71"/>
      <c r="E37" s="72" t="s">
        <v>535</v>
      </c>
      <c r="F37" s="73" t="s">
        <v>536</v>
      </c>
      <c r="G37" s="13" t="s">
        <v>649</v>
      </c>
      <c r="H37" s="9" t="s">
        <v>537</v>
      </c>
      <c r="I37" s="9"/>
      <c r="J37" s="74"/>
      <c r="K37" s="10">
        <v>0</v>
      </c>
      <c r="L37" s="13" t="s">
        <v>540</v>
      </c>
      <c r="M37" s="9" t="s">
        <v>551</v>
      </c>
      <c r="N37" s="9" t="s">
        <v>650</v>
      </c>
    </row>
    <row r="38" spans="4:14" x14ac:dyDescent="0.25">
      <c r="D38" s="71"/>
      <c r="E38" s="72" t="s">
        <v>542</v>
      </c>
      <c r="F38" s="73" t="s">
        <v>240</v>
      </c>
      <c r="G38" s="14" t="s">
        <v>649</v>
      </c>
      <c r="H38" s="8" t="s">
        <v>552</v>
      </c>
      <c r="I38" s="8"/>
      <c r="J38" s="75"/>
      <c r="K38" s="76">
        <v>0</v>
      </c>
      <c r="L38" s="14" t="s">
        <v>540</v>
      </c>
      <c r="M38" s="8" t="s">
        <v>551</v>
      </c>
      <c r="N38" s="8" t="s">
        <v>650</v>
      </c>
    </row>
    <row r="39" spans="4:14" x14ac:dyDescent="0.25">
      <c r="D39" s="348"/>
      <c r="E39" s="356" t="s">
        <v>545</v>
      </c>
      <c r="F39" s="376" t="s">
        <v>546</v>
      </c>
      <c r="G39" s="342" t="s">
        <v>649</v>
      </c>
      <c r="H39" s="8" t="s">
        <v>547</v>
      </c>
      <c r="I39" s="342"/>
      <c r="J39" s="336"/>
      <c r="K39" s="342">
        <v>0</v>
      </c>
      <c r="L39" s="342" t="s">
        <v>540</v>
      </c>
      <c r="M39" s="342" t="s">
        <v>551</v>
      </c>
      <c r="N39" s="342" t="s">
        <v>650</v>
      </c>
    </row>
    <row r="40" spans="4:14" x14ac:dyDescent="0.25">
      <c r="D40" s="350"/>
      <c r="E40" s="357"/>
      <c r="F40" s="377"/>
      <c r="G40" s="344"/>
      <c r="H40" s="9" t="s">
        <v>548</v>
      </c>
      <c r="I40" s="344"/>
      <c r="J40" s="338"/>
      <c r="K40" s="344"/>
      <c r="L40" s="344"/>
      <c r="M40" s="344"/>
      <c r="N40" s="344"/>
    </row>
    <row r="41" spans="4:14" x14ac:dyDescent="0.25">
      <c r="D41" s="63">
        <v>4</v>
      </c>
      <c r="E41" s="335" t="s">
        <v>553</v>
      </c>
      <c r="F41" s="335"/>
      <c r="G41" s="77"/>
      <c r="H41" s="77"/>
      <c r="I41" s="77"/>
      <c r="J41" s="78"/>
      <c r="K41" s="77"/>
      <c r="L41" s="77"/>
      <c r="M41" s="64"/>
      <c r="N41" s="79"/>
    </row>
    <row r="42" spans="4:14" x14ac:dyDescent="0.25">
      <c r="D42" s="80"/>
      <c r="E42" s="81" t="s">
        <v>535</v>
      </c>
      <c r="F42" s="82" t="s">
        <v>554</v>
      </c>
      <c r="G42" s="64"/>
      <c r="H42" s="64"/>
      <c r="I42" s="64"/>
      <c r="J42" s="65"/>
      <c r="K42" s="64"/>
      <c r="L42" s="64"/>
      <c r="M42" s="64"/>
      <c r="N42" s="66"/>
    </row>
    <row r="43" spans="4:14" x14ac:dyDescent="0.25">
      <c r="D43" s="71"/>
      <c r="E43" s="72"/>
      <c r="F43" s="73" t="s">
        <v>555</v>
      </c>
      <c r="G43" s="13" t="s">
        <v>649</v>
      </c>
      <c r="H43" s="9" t="s">
        <v>556</v>
      </c>
      <c r="I43" s="9"/>
      <c r="J43" s="74"/>
      <c r="K43" s="10">
        <v>0</v>
      </c>
      <c r="L43" s="13" t="s">
        <v>540</v>
      </c>
      <c r="M43" s="9" t="s">
        <v>557</v>
      </c>
      <c r="N43" s="9" t="s">
        <v>650</v>
      </c>
    </row>
    <row r="44" spans="4:14" x14ac:dyDescent="0.25">
      <c r="D44" s="348"/>
      <c r="E44" s="356"/>
      <c r="F44" s="376" t="s">
        <v>558</v>
      </c>
      <c r="G44" s="342" t="s">
        <v>649</v>
      </c>
      <c r="H44" s="8" t="s">
        <v>559</v>
      </c>
      <c r="I44" s="342"/>
      <c r="J44" s="336"/>
      <c r="K44" s="342">
        <v>0</v>
      </c>
      <c r="L44" s="342" t="s">
        <v>540</v>
      </c>
      <c r="M44" s="342" t="s">
        <v>557</v>
      </c>
      <c r="N44" s="342" t="s">
        <v>650</v>
      </c>
    </row>
    <row r="45" spans="4:14" x14ac:dyDescent="0.25">
      <c r="D45" s="350"/>
      <c r="E45" s="357"/>
      <c r="F45" s="377"/>
      <c r="G45" s="344"/>
      <c r="H45" s="9" t="s">
        <v>560</v>
      </c>
      <c r="I45" s="344"/>
      <c r="J45" s="338"/>
      <c r="K45" s="344"/>
      <c r="L45" s="344"/>
      <c r="M45" s="344"/>
      <c r="N45" s="344"/>
    </row>
    <row r="46" spans="4:14" x14ac:dyDescent="0.25">
      <c r="D46" s="362"/>
      <c r="E46" s="356" t="s">
        <v>542</v>
      </c>
      <c r="F46" s="83" t="s">
        <v>561</v>
      </c>
      <c r="G46" s="339"/>
      <c r="H46" s="8" t="s">
        <v>563</v>
      </c>
      <c r="I46" s="339"/>
      <c r="J46" s="336"/>
      <c r="K46" s="342">
        <v>0</v>
      </c>
      <c r="L46" s="342" t="s">
        <v>540</v>
      </c>
      <c r="M46" s="342" t="s">
        <v>557</v>
      </c>
      <c r="N46" s="342" t="s">
        <v>650</v>
      </c>
    </row>
    <row r="47" spans="4:14" x14ac:dyDescent="0.25">
      <c r="D47" s="363"/>
      <c r="E47" s="357"/>
      <c r="F47" s="73" t="s">
        <v>562</v>
      </c>
      <c r="G47" s="341"/>
      <c r="H47" s="9" t="s">
        <v>564</v>
      </c>
      <c r="I47" s="341"/>
      <c r="J47" s="338"/>
      <c r="K47" s="344"/>
      <c r="L47" s="344"/>
      <c r="M47" s="344"/>
      <c r="N47" s="344"/>
    </row>
    <row r="48" spans="4:14" x14ac:dyDescent="0.25">
      <c r="D48" s="362"/>
      <c r="E48" s="356" t="s">
        <v>545</v>
      </c>
      <c r="F48" s="376" t="s">
        <v>565</v>
      </c>
      <c r="G48" s="339"/>
      <c r="H48" s="8" t="s">
        <v>566</v>
      </c>
      <c r="I48" s="339"/>
      <c r="J48" s="336"/>
      <c r="K48" s="342">
        <v>0</v>
      </c>
      <c r="L48" s="342" t="s">
        <v>540</v>
      </c>
      <c r="M48" s="342" t="s">
        <v>557</v>
      </c>
      <c r="N48" s="342" t="s">
        <v>650</v>
      </c>
    </row>
    <row r="49" spans="4:14" x14ac:dyDescent="0.25">
      <c r="D49" s="363"/>
      <c r="E49" s="357"/>
      <c r="F49" s="377"/>
      <c r="G49" s="341"/>
      <c r="H49" s="15" t="s">
        <v>567</v>
      </c>
      <c r="I49" s="341"/>
      <c r="J49" s="338"/>
      <c r="K49" s="344"/>
      <c r="L49" s="344"/>
      <c r="M49" s="344"/>
      <c r="N49" s="344"/>
    </row>
    <row r="50" spans="4:14" x14ac:dyDescent="0.25">
      <c r="D50" s="362"/>
      <c r="E50" s="356" t="s">
        <v>568</v>
      </c>
      <c r="F50" s="84" t="s">
        <v>569</v>
      </c>
      <c r="G50" s="339"/>
      <c r="H50" s="8" t="s">
        <v>563</v>
      </c>
      <c r="I50" s="339"/>
      <c r="J50" s="336"/>
      <c r="K50" s="342">
        <v>0</v>
      </c>
      <c r="L50" s="342" t="s">
        <v>540</v>
      </c>
      <c r="M50" s="342" t="s">
        <v>557</v>
      </c>
      <c r="N50" s="342" t="s">
        <v>650</v>
      </c>
    </row>
    <row r="51" spans="4:14" x14ac:dyDescent="0.25">
      <c r="D51" s="363"/>
      <c r="E51" s="357"/>
      <c r="F51" s="73" t="s">
        <v>570</v>
      </c>
      <c r="G51" s="341"/>
      <c r="H51" s="15" t="s">
        <v>564</v>
      </c>
      <c r="I51" s="341"/>
      <c r="J51" s="338"/>
      <c r="K51" s="344"/>
      <c r="L51" s="344"/>
      <c r="M51" s="344"/>
      <c r="N51" s="344"/>
    </row>
    <row r="52" spans="4:14" x14ac:dyDescent="0.25">
      <c r="D52" s="85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6">
        <v>5</v>
      </c>
      <c r="E53" s="335" t="s">
        <v>571</v>
      </c>
      <c r="F53" s="335"/>
      <c r="G53" s="67"/>
      <c r="H53" s="67"/>
      <c r="I53" s="67"/>
      <c r="J53" s="68"/>
      <c r="K53" s="67"/>
      <c r="L53" s="67"/>
      <c r="M53" s="67"/>
      <c r="N53" s="70"/>
    </row>
    <row r="54" spans="4:14" x14ac:dyDescent="0.25">
      <c r="D54" s="71"/>
      <c r="E54" s="72" t="s">
        <v>535</v>
      </c>
      <c r="F54" s="73" t="s">
        <v>572</v>
      </c>
      <c r="G54" s="13" t="s">
        <v>648</v>
      </c>
      <c r="H54" s="9" t="s">
        <v>573</v>
      </c>
      <c r="I54" s="9"/>
      <c r="J54" s="74"/>
      <c r="K54" s="172">
        <v>173543000</v>
      </c>
      <c r="L54" s="13" t="s">
        <v>540</v>
      </c>
      <c r="M54" s="9" t="s">
        <v>574</v>
      </c>
      <c r="N54" s="9"/>
    </row>
    <row r="55" spans="4:14" x14ac:dyDescent="0.25">
      <c r="D55" s="71"/>
      <c r="E55" s="72" t="s">
        <v>542</v>
      </c>
      <c r="F55" s="73" t="s">
        <v>546</v>
      </c>
      <c r="G55" s="14" t="s">
        <v>648</v>
      </c>
      <c r="H55" s="8" t="s">
        <v>573</v>
      </c>
      <c r="I55" s="8"/>
      <c r="J55" s="75"/>
      <c r="K55" s="173">
        <v>214349908.61000001</v>
      </c>
      <c r="L55" s="14" t="s">
        <v>540</v>
      </c>
      <c r="M55" s="87" t="s">
        <v>575</v>
      </c>
      <c r="N55" s="8"/>
    </row>
    <row r="56" spans="4:14" x14ac:dyDescent="0.25">
      <c r="D56" s="63">
        <v>6</v>
      </c>
      <c r="E56" s="335" t="s">
        <v>576</v>
      </c>
      <c r="F56" s="335"/>
      <c r="G56" s="77"/>
      <c r="H56" s="77"/>
      <c r="I56" s="77"/>
      <c r="J56" s="78"/>
      <c r="K56" s="77"/>
      <c r="L56" s="77"/>
      <c r="M56" s="64"/>
      <c r="N56" s="79"/>
    </row>
    <row r="57" spans="4:14" x14ac:dyDescent="0.25">
      <c r="D57" s="71"/>
      <c r="E57" s="72" t="s">
        <v>535</v>
      </c>
      <c r="F57" s="73" t="s">
        <v>572</v>
      </c>
      <c r="G57" s="13" t="s">
        <v>649</v>
      </c>
      <c r="H57" s="9" t="s">
        <v>544</v>
      </c>
      <c r="I57" s="9"/>
      <c r="J57" s="74"/>
      <c r="K57" s="10">
        <v>0</v>
      </c>
      <c r="L57" s="13" t="s">
        <v>540</v>
      </c>
      <c r="M57" s="15" t="s">
        <v>577</v>
      </c>
      <c r="N57" s="9" t="s">
        <v>650</v>
      </c>
    </row>
    <row r="58" spans="4:14" x14ac:dyDescent="0.25">
      <c r="D58" s="63">
        <v>7</v>
      </c>
      <c r="E58" s="335" t="s">
        <v>578</v>
      </c>
      <c r="F58" s="335"/>
      <c r="G58" s="77"/>
      <c r="H58" s="77"/>
      <c r="I58" s="77"/>
      <c r="J58" s="78"/>
      <c r="K58" s="77"/>
      <c r="L58" s="77"/>
      <c r="M58" s="64"/>
      <c r="N58" s="79"/>
    </row>
    <row r="59" spans="4:14" x14ac:dyDescent="0.25">
      <c r="D59" s="348"/>
      <c r="E59" s="356" t="s">
        <v>535</v>
      </c>
      <c r="F59" s="376" t="s">
        <v>536</v>
      </c>
      <c r="G59" s="342" t="s">
        <v>649</v>
      </c>
      <c r="H59" s="9" t="s">
        <v>579</v>
      </c>
      <c r="I59" s="342"/>
      <c r="J59" s="336"/>
      <c r="K59" s="342">
        <v>0</v>
      </c>
      <c r="L59" s="342" t="s">
        <v>540</v>
      </c>
      <c r="M59" s="342" t="s">
        <v>580</v>
      </c>
      <c r="N59" s="342" t="s">
        <v>650</v>
      </c>
    </row>
    <row r="60" spans="4:14" x14ac:dyDescent="0.25">
      <c r="D60" s="350"/>
      <c r="E60" s="357"/>
      <c r="F60" s="377"/>
      <c r="G60" s="344"/>
      <c r="H60" s="15" t="s">
        <v>358</v>
      </c>
      <c r="I60" s="344"/>
      <c r="J60" s="338"/>
      <c r="K60" s="344"/>
      <c r="L60" s="344"/>
      <c r="M60" s="344"/>
      <c r="N60" s="344"/>
    </row>
    <row r="61" spans="4:14" x14ac:dyDescent="0.25">
      <c r="D61" s="71"/>
      <c r="E61" s="72" t="s">
        <v>542</v>
      </c>
      <c r="F61" s="73" t="s">
        <v>240</v>
      </c>
      <c r="G61" s="13" t="s">
        <v>649</v>
      </c>
      <c r="H61" s="9" t="s">
        <v>556</v>
      </c>
      <c r="I61" s="9"/>
      <c r="J61" s="74"/>
      <c r="K61" s="76">
        <v>0</v>
      </c>
      <c r="L61" s="13" t="s">
        <v>540</v>
      </c>
      <c r="M61" s="8" t="s">
        <v>580</v>
      </c>
      <c r="N61" s="8" t="s">
        <v>650</v>
      </c>
    </row>
    <row r="62" spans="4:14" x14ac:dyDescent="0.25">
      <c r="D62" s="348"/>
      <c r="E62" s="356" t="s">
        <v>545</v>
      </c>
      <c r="F62" s="376" t="s">
        <v>546</v>
      </c>
      <c r="G62" s="342" t="s">
        <v>649</v>
      </c>
      <c r="H62" s="8" t="s">
        <v>559</v>
      </c>
      <c r="I62" s="342"/>
      <c r="J62" s="336"/>
      <c r="K62" s="76">
        <v>0</v>
      </c>
      <c r="L62" s="342" t="s">
        <v>540</v>
      </c>
      <c r="M62" s="342" t="s">
        <v>580</v>
      </c>
      <c r="N62" s="342" t="s">
        <v>650</v>
      </c>
    </row>
    <row r="63" spans="4:14" x14ac:dyDescent="0.25">
      <c r="D63" s="350"/>
      <c r="E63" s="357"/>
      <c r="F63" s="377"/>
      <c r="G63" s="344"/>
      <c r="H63" s="15" t="s">
        <v>560</v>
      </c>
      <c r="I63" s="344"/>
      <c r="J63" s="338"/>
      <c r="K63" s="76"/>
      <c r="L63" s="344"/>
      <c r="M63" s="344"/>
      <c r="N63" s="344"/>
    </row>
    <row r="64" spans="4:14" x14ac:dyDescent="0.25">
      <c r="D64" s="360" t="s">
        <v>581</v>
      </c>
      <c r="E64" s="361"/>
      <c r="F64" s="361"/>
      <c r="G64" s="361"/>
      <c r="H64" s="361"/>
      <c r="I64" s="361"/>
      <c r="J64" s="361"/>
      <c r="K64" s="61"/>
      <c r="L64" s="61"/>
      <c r="M64" s="61"/>
      <c r="N64" s="62"/>
    </row>
    <row r="65" spans="4:14" x14ac:dyDescent="0.25">
      <c r="D65" s="63">
        <v>1</v>
      </c>
      <c r="E65" s="335" t="s">
        <v>582</v>
      </c>
      <c r="F65" s="335"/>
      <c r="G65" s="69"/>
      <c r="H65" s="88"/>
      <c r="I65" s="69"/>
      <c r="J65" s="88"/>
      <c r="K65" s="69"/>
      <c r="L65" s="69"/>
      <c r="M65" s="69"/>
      <c r="N65" s="89"/>
    </row>
    <row r="66" spans="4:14" x14ac:dyDescent="0.25">
      <c r="D66" s="362"/>
      <c r="E66" s="356" t="s">
        <v>535</v>
      </c>
      <c r="F66" s="376" t="s">
        <v>583</v>
      </c>
      <c r="G66" s="342" t="s">
        <v>648</v>
      </c>
      <c r="H66" s="9" t="s">
        <v>584</v>
      </c>
      <c r="I66" s="342"/>
      <c r="J66" s="336"/>
      <c r="K66" s="339"/>
      <c r="L66" s="339"/>
      <c r="M66" s="342" t="s">
        <v>585</v>
      </c>
      <c r="N66" s="342"/>
    </row>
    <row r="67" spans="4:14" x14ac:dyDescent="0.25">
      <c r="D67" s="364"/>
      <c r="E67" s="365"/>
      <c r="F67" s="378"/>
      <c r="G67" s="343"/>
      <c r="H67" s="9" t="s">
        <v>579</v>
      </c>
      <c r="I67" s="343"/>
      <c r="J67" s="337"/>
      <c r="K67" s="340"/>
      <c r="L67" s="340"/>
      <c r="M67" s="343"/>
      <c r="N67" s="343"/>
    </row>
    <row r="68" spans="4:14" x14ac:dyDescent="0.25">
      <c r="D68" s="363"/>
      <c r="E68" s="357"/>
      <c r="F68" s="377"/>
      <c r="G68" s="344"/>
      <c r="H68" s="15" t="s">
        <v>358</v>
      </c>
      <c r="I68" s="344"/>
      <c r="J68" s="338"/>
      <c r="K68" s="341"/>
      <c r="L68" s="341"/>
      <c r="M68" s="344"/>
      <c r="N68" s="344"/>
    </row>
    <row r="69" spans="4:14" x14ac:dyDescent="0.25">
      <c r="D69" s="362"/>
      <c r="E69" s="356" t="s">
        <v>542</v>
      </c>
      <c r="F69" s="376" t="s">
        <v>586</v>
      </c>
      <c r="G69" s="342" t="s">
        <v>648</v>
      </c>
      <c r="H69" s="9" t="s">
        <v>584</v>
      </c>
      <c r="I69" s="342"/>
      <c r="J69" s="336"/>
      <c r="K69" s="339"/>
      <c r="L69" s="339"/>
      <c r="M69" s="342" t="s">
        <v>585</v>
      </c>
      <c r="N69" s="342"/>
    </row>
    <row r="70" spans="4:14" x14ac:dyDescent="0.25">
      <c r="D70" s="364"/>
      <c r="E70" s="365"/>
      <c r="F70" s="378"/>
      <c r="G70" s="343"/>
      <c r="H70" s="9" t="s">
        <v>579</v>
      </c>
      <c r="I70" s="343"/>
      <c r="J70" s="337"/>
      <c r="K70" s="340"/>
      <c r="L70" s="340"/>
      <c r="M70" s="343"/>
      <c r="N70" s="343"/>
    </row>
    <row r="71" spans="4:14" x14ac:dyDescent="0.25">
      <c r="D71" s="363"/>
      <c r="E71" s="357"/>
      <c r="F71" s="377"/>
      <c r="G71" s="344"/>
      <c r="H71" s="15" t="s">
        <v>587</v>
      </c>
      <c r="I71" s="344"/>
      <c r="J71" s="338"/>
      <c r="K71" s="341"/>
      <c r="L71" s="341"/>
      <c r="M71" s="344"/>
      <c r="N71" s="344"/>
    </row>
    <row r="72" spans="4:14" x14ac:dyDescent="0.25">
      <c r="D72" s="362"/>
      <c r="E72" s="356" t="s">
        <v>545</v>
      </c>
      <c r="F72" s="83" t="s">
        <v>588</v>
      </c>
      <c r="G72" s="342" t="s">
        <v>649</v>
      </c>
      <c r="H72" s="9" t="s">
        <v>584</v>
      </c>
      <c r="I72" s="342"/>
      <c r="J72" s="336"/>
      <c r="K72" s="339"/>
      <c r="L72" s="339"/>
      <c r="M72" s="342" t="s">
        <v>585</v>
      </c>
      <c r="N72" s="342" t="s">
        <v>650</v>
      </c>
    </row>
    <row r="73" spans="4:14" x14ac:dyDescent="0.25">
      <c r="D73" s="364"/>
      <c r="E73" s="365"/>
      <c r="F73" s="83" t="s">
        <v>589</v>
      </c>
      <c r="G73" s="343"/>
      <c r="H73" s="9" t="s">
        <v>579</v>
      </c>
      <c r="I73" s="343"/>
      <c r="J73" s="337"/>
      <c r="K73" s="340"/>
      <c r="L73" s="340"/>
      <c r="M73" s="343"/>
      <c r="N73" s="343"/>
    </row>
    <row r="74" spans="4:14" x14ac:dyDescent="0.25">
      <c r="D74" s="363"/>
      <c r="E74" s="357"/>
      <c r="F74" s="90"/>
      <c r="G74" s="344"/>
      <c r="H74" s="15" t="s">
        <v>358</v>
      </c>
      <c r="I74" s="344"/>
      <c r="J74" s="338"/>
      <c r="K74" s="341"/>
      <c r="L74" s="341"/>
      <c r="M74" s="344"/>
      <c r="N74" s="344"/>
    </row>
    <row r="75" spans="4:14" x14ac:dyDescent="0.25">
      <c r="D75" s="362"/>
      <c r="E75" s="356" t="s">
        <v>568</v>
      </c>
      <c r="F75" s="83" t="s">
        <v>590</v>
      </c>
      <c r="G75" s="342" t="s">
        <v>649</v>
      </c>
      <c r="H75" s="9" t="s">
        <v>584</v>
      </c>
      <c r="I75" s="342"/>
      <c r="J75" s="336"/>
      <c r="K75" s="339"/>
      <c r="L75" s="339"/>
      <c r="M75" s="342" t="s">
        <v>585</v>
      </c>
      <c r="N75" s="342" t="s">
        <v>650</v>
      </c>
    </row>
    <row r="76" spans="4:14" x14ac:dyDescent="0.25">
      <c r="D76" s="364"/>
      <c r="E76" s="365"/>
      <c r="F76" s="83" t="s">
        <v>591</v>
      </c>
      <c r="G76" s="343"/>
      <c r="H76" s="9" t="s">
        <v>579</v>
      </c>
      <c r="I76" s="343"/>
      <c r="J76" s="337"/>
      <c r="K76" s="340"/>
      <c r="L76" s="340"/>
      <c r="M76" s="343"/>
      <c r="N76" s="343"/>
    </row>
    <row r="77" spans="4:14" x14ac:dyDescent="0.25">
      <c r="D77" s="363"/>
      <c r="E77" s="357"/>
      <c r="F77" s="90"/>
      <c r="G77" s="344"/>
      <c r="H77" s="15" t="s">
        <v>592</v>
      </c>
      <c r="I77" s="344"/>
      <c r="J77" s="338"/>
      <c r="K77" s="341"/>
      <c r="L77" s="341"/>
      <c r="M77" s="344"/>
      <c r="N77" s="344"/>
    </row>
    <row r="78" spans="4:14" x14ac:dyDescent="0.25">
      <c r="D78" s="362"/>
      <c r="E78" s="356" t="s">
        <v>593</v>
      </c>
      <c r="F78" s="376" t="s">
        <v>594</v>
      </c>
      <c r="G78" s="342" t="s">
        <v>649</v>
      </c>
      <c r="H78" s="9" t="s">
        <v>579</v>
      </c>
      <c r="I78" s="342"/>
      <c r="J78" s="336"/>
      <c r="K78" s="339"/>
      <c r="L78" s="339"/>
      <c r="M78" s="342" t="s">
        <v>585</v>
      </c>
      <c r="N78" s="342" t="s">
        <v>650</v>
      </c>
    </row>
    <row r="79" spans="4:14" x14ac:dyDescent="0.25">
      <c r="D79" s="363"/>
      <c r="E79" s="357"/>
      <c r="F79" s="377"/>
      <c r="G79" s="344"/>
      <c r="H79" s="15" t="s">
        <v>595</v>
      </c>
      <c r="I79" s="344"/>
      <c r="J79" s="338"/>
      <c r="K79" s="341"/>
      <c r="L79" s="341"/>
      <c r="M79" s="344"/>
      <c r="N79" s="344"/>
    </row>
    <row r="80" spans="4:14" x14ac:dyDescent="0.25">
      <c r="D80" s="366">
        <v>2</v>
      </c>
      <c r="E80" s="368" t="s">
        <v>596</v>
      </c>
      <c r="F80" s="368"/>
      <c r="G80" s="370"/>
      <c r="H80" s="372"/>
      <c r="I80" s="370"/>
      <c r="J80" s="372"/>
      <c r="K80" s="370"/>
      <c r="L80" s="370"/>
      <c r="M80" s="370"/>
      <c r="N80" s="374"/>
    </row>
    <row r="81" spans="4:18" x14ac:dyDescent="0.25">
      <c r="D81" s="367"/>
      <c r="E81" s="369" t="s">
        <v>597</v>
      </c>
      <c r="F81" s="369"/>
      <c r="G81" s="371"/>
      <c r="H81" s="373"/>
      <c r="I81" s="371"/>
      <c r="J81" s="373"/>
      <c r="K81" s="371"/>
      <c r="L81" s="371"/>
      <c r="M81" s="371"/>
      <c r="N81" s="375"/>
    </row>
    <row r="82" spans="4:18" x14ac:dyDescent="0.25">
      <c r="D82" s="362"/>
      <c r="E82" s="356" t="s">
        <v>535</v>
      </c>
      <c r="F82" s="83" t="s">
        <v>598</v>
      </c>
      <c r="G82" s="342" t="s">
        <v>649</v>
      </c>
      <c r="H82" s="9" t="s">
        <v>600</v>
      </c>
      <c r="I82" s="342"/>
      <c r="J82" s="336"/>
      <c r="K82" s="339"/>
      <c r="L82" s="339"/>
      <c r="M82" s="342" t="s">
        <v>541</v>
      </c>
      <c r="N82" s="342" t="s">
        <v>650</v>
      </c>
    </row>
    <row r="83" spans="4:18" x14ac:dyDescent="0.25">
      <c r="D83" s="364"/>
      <c r="E83" s="365"/>
      <c r="F83" s="83" t="s">
        <v>599</v>
      </c>
      <c r="G83" s="343"/>
      <c r="H83" s="9" t="s">
        <v>579</v>
      </c>
      <c r="I83" s="343"/>
      <c r="J83" s="337"/>
      <c r="K83" s="340"/>
      <c r="L83" s="340"/>
      <c r="M83" s="343"/>
      <c r="N83" s="343"/>
    </row>
    <row r="84" spans="4:18" x14ac:dyDescent="0.25">
      <c r="D84" s="363"/>
      <c r="E84" s="357"/>
      <c r="F84" s="90"/>
      <c r="G84" s="344"/>
      <c r="H84" s="15" t="s">
        <v>358</v>
      </c>
      <c r="I84" s="344"/>
      <c r="J84" s="338"/>
      <c r="K84" s="341"/>
      <c r="L84" s="341"/>
      <c r="M84" s="344"/>
      <c r="N84" s="344"/>
    </row>
    <row r="85" spans="4:18" x14ac:dyDescent="0.25">
      <c r="D85" s="362"/>
      <c r="E85" s="356" t="s">
        <v>542</v>
      </c>
      <c r="F85" s="83" t="s">
        <v>601</v>
      </c>
      <c r="G85" s="342" t="s">
        <v>649</v>
      </c>
      <c r="H85" s="9" t="s">
        <v>600</v>
      </c>
      <c r="I85" s="342"/>
      <c r="J85" s="336"/>
      <c r="K85" s="339"/>
      <c r="L85" s="339"/>
      <c r="M85" s="342" t="s">
        <v>541</v>
      </c>
      <c r="N85" s="342" t="s">
        <v>650</v>
      </c>
    </row>
    <row r="86" spans="4:18" x14ac:dyDescent="0.25">
      <c r="D86" s="364"/>
      <c r="E86" s="365"/>
      <c r="F86" s="83" t="s">
        <v>602</v>
      </c>
      <c r="G86" s="343"/>
      <c r="H86" s="9" t="s">
        <v>579</v>
      </c>
      <c r="I86" s="343"/>
      <c r="J86" s="337"/>
      <c r="K86" s="340"/>
      <c r="L86" s="340"/>
      <c r="M86" s="343"/>
      <c r="N86" s="343"/>
    </row>
    <row r="87" spans="4:18" x14ac:dyDescent="0.25">
      <c r="D87" s="363"/>
      <c r="E87" s="357"/>
      <c r="F87" s="90"/>
      <c r="G87" s="344"/>
      <c r="H87" s="15" t="s">
        <v>358</v>
      </c>
      <c r="I87" s="344"/>
      <c r="J87" s="338"/>
      <c r="K87" s="341"/>
      <c r="L87" s="341"/>
      <c r="M87" s="344"/>
      <c r="N87" s="344"/>
    </row>
    <row r="88" spans="4:18" x14ac:dyDescent="0.25">
      <c r="D88" s="362"/>
      <c r="E88" s="356" t="s">
        <v>545</v>
      </c>
      <c r="F88" s="83" t="s">
        <v>603</v>
      </c>
      <c r="G88" s="342" t="s">
        <v>649</v>
      </c>
      <c r="H88" s="9" t="s">
        <v>600</v>
      </c>
      <c r="I88" s="342"/>
      <c r="J88" s="336"/>
      <c r="K88" s="339"/>
      <c r="L88" s="339"/>
      <c r="M88" s="342" t="s">
        <v>541</v>
      </c>
      <c r="N88" s="342" t="s">
        <v>650</v>
      </c>
    </row>
    <row r="89" spans="4:18" x14ac:dyDescent="0.25">
      <c r="D89" s="364"/>
      <c r="E89" s="365"/>
      <c r="F89" s="83" t="s">
        <v>604</v>
      </c>
      <c r="G89" s="343"/>
      <c r="H89" s="9" t="s">
        <v>579</v>
      </c>
      <c r="I89" s="343"/>
      <c r="J89" s="337"/>
      <c r="K89" s="340"/>
      <c r="L89" s="340"/>
      <c r="M89" s="343"/>
      <c r="N89" s="343"/>
      <c r="R89">
        <f>237-187</f>
        <v>50</v>
      </c>
    </row>
    <row r="90" spans="4:18" x14ac:dyDescent="0.25">
      <c r="D90" s="363"/>
      <c r="E90" s="357"/>
      <c r="F90" s="90"/>
      <c r="G90" s="344"/>
      <c r="H90" s="15" t="s">
        <v>358</v>
      </c>
      <c r="I90" s="344"/>
      <c r="J90" s="338"/>
      <c r="K90" s="341"/>
      <c r="L90" s="341"/>
      <c r="M90" s="344"/>
      <c r="N90" s="344"/>
    </row>
    <row r="91" spans="4:18" x14ac:dyDescent="0.25">
      <c r="D91" s="362"/>
      <c r="E91" s="356" t="s">
        <v>568</v>
      </c>
      <c r="F91" s="84" t="s">
        <v>605</v>
      </c>
      <c r="G91" s="342" t="s">
        <v>649</v>
      </c>
      <c r="H91" s="342" t="s">
        <v>607</v>
      </c>
      <c r="I91" s="342"/>
      <c r="J91" s="336"/>
      <c r="K91" s="339"/>
      <c r="L91" s="339"/>
      <c r="M91" s="342" t="s">
        <v>541</v>
      </c>
      <c r="N91" s="342" t="s">
        <v>650</v>
      </c>
    </row>
    <row r="92" spans="4:18" x14ac:dyDescent="0.25">
      <c r="D92" s="363"/>
      <c r="E92" s="357"/>
      <c r="F92" s="73" t="s">
        <v>606</v>
      </c>
      <c r="G92" s="344"/>
      <c r="H92" s="344"/>
      <c r="I92" s="344"/>
      <c r="J92" s="338"/>
      <c r="K92" s="341"/>
      <c r="L92" s="341"/>
      <c r="M92" s="344"/>
      <c r="N92" s="344"/>
    </row>
    <row r="93" spans="4:18" x14ac:dyDescent="0.25">
      <c r="D93" s="85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6">
        <v>3</v>
      </c>
      <c r="E95" s="335" t="s">
        <v>608</v>
      </c>
      <c r="F95" s="335"/>
      <c r="G95" s="67"/>
      <c r="H95" s="68"/>
      <c r="I95" s="67"/>
      <c r="J95" s="68"/>
      <c r="K95" s="67"/>
      <c r="L95" s="67"/>
      <c r="M95" s="67"/>
      <c r="N95" s="70"/>
    </row>
    <row r="96" spans="4:18" x14ac:dyDescent="0.25">
      <c r="D96" s="91"/>
      <c r="E96" s="72" t="s">
        <v>535</v>
      </c>
      <c r="F96" s="73" t="s">
        <v>609</v>
      </c>
      <c r="G96" s="92" t="s">
        <v>523</v>
      </c>
      <c r="H96" s="15" t="s">
        <v>610</v>
      </c>
      <c r="I96" s="15"/>
      <c r="J96" s="93"/>
      <c r="K96" s="94"/>
      <c r="L96" s="95"/>
      <c r="M96" s="9" t="s">
        <v>574</v>
      </c>
      <c r="N96" s="9"/>
    </row>
    <row r="97" spans="4:14" x14ac:dyDescent="0.25">
      <c r="D97" s="362"/>
      <c r="E97" s="356" t="s">
        <v>542</v>
      </c>
      <c r="F97" s="83" t="s">
        <v>611</v>
      </c>
      <c r="G97" s="342" t="s">
        <v>648</v>
      </c>
      <c r="H97" s="342" t="s">
        <v>610</v>
      </c>
      <c r="I97" s="342"/>
      <c r="J97" s="336"/>
      <c r="K97" s="339"/>
      <c r="L97" s="339"/>
      <c r="M97" s="342" t="s">
        <v>574</v>
      </c>
      <c r="N97" s="342"/>
    </row>
    <row r="98" spans="4:14" x14ac:dyDescent="0.25">
      <c r="D98" s="363"/>
      <c r="E98" s="357"/>
      <c r="F98" s="73" t="s">
        <v>612</v>
      </c>
      <c r="G98" s="344"/>
      <c r="H98" s="344"/>
      <c r="I98" s="344"/>
      <c r="J98" s="338"/>
      <c r="K98" s="341"/>
      <c r="L98" s="341"/>
      <c r="M98" s="344"/>
      <c r="N98" s="344"/>
    </row>
    <row r="99" spans="4:14" x14ac:dyDescent="0.25">
      <c r="D99" s="4"/>
      <c r="E99" s="96"/>
      <c r="F99" s="96"/>
      <c r="G99" s="96"/>
      <c r="H99" s="96"/>
      <c r="I99" s="96"/>
      <c r="J99" s="96"/>
      <c r="K99" s="96"/>
      <c r="L99" s="96"/>
      <c r="M99" s="96"/>
      <c r="N99" s="5"/>
    </row>
    <row r="100" spans="4:14" x14ac:dyDescent="0.25">
      <c r="D100" s="345" t="s">
        <v>613</v>
      </c>
      <c r="E100" s="346"/>
      <c r="F100" s="346"/>
      <c r="G100" s="346"/>
      <c r="H100" s="346"/>
      <c r="I100" s="346"/>
      <c r="J100" s="346"/>
      <c r="K100" s="59"/>
      <c r="L100" s="59"/>
      <c r="M100" s="59"/>
      <c r="N100" s="60"/>
    </row>
    <row r="101" spans="4:14" x14ac:dyDescent="0.25">
      <c r="D101" s="360" t="s">
        <v>533</v>
      </c>
      <c r="E101" s="361"/>
      <c r="F101" s="361"/>
      <c r="G101" s="361"/>
      <c r="H101" s="361"/>
      <c r="I101" s="361"/>
      <c r="J101" s="361"/>
      <c r="K101" s="61"/>
      <c r="L101" s="61"/>
      <c r="M101" s="61"/>
      <c r="N101" s="62"/>
    </row>
    <row r="102" spans="4:14" x14ac:dyDescent="0.25">
      <c r="D102" s="63">
        <v>1</v>
      </c>
      <c r="E102" s="335" t="s">
        <v>614</v>
      </c>
      <c r="F102" s="335"/>
      <c r="G102" s="69"/>
      <c r="H102" s="88"/>
      <c r="I102" s="69"/>
      <c r="J102" s="88"/>
      <c r="K102" s="69"/>
      <c r="L102" s="69"/>
      <c r="M102" s="69"/>
      <c r="N102" s="89"/>
    </row>
    <row r="103" spans="4:14" x14ac:dyDescent="0.25">
      <c r="D103" s="71"/>
      <c r="E103" s="72" t="s">
        <v>535</v>
      </c>
      <c r="F103" s="73" t="s">
        <v>615</v>
      </c>
      <c r="G103" s="13" t="s">
        <v>648</v>
      </c>
      <c r="H103" s="9" t="s">
        <v>616</v>
      </c>
      <c r="I103" s="9"/>
      <c r="J103" s="74"/>
      <c r="K103" s="172"/>
      <c r="L103" s="13" t="s">
        <v>540</v>
      </c>
      <c r="M103" s="9" t="s">
        <v>617</v>
      </c>
      <c r="N103" s="9"/>
    </row>
    <row r="104" spans="4:14" x14ac:dyDescent="0.25">
      <c r="D104" s="348"/>
      <c r="E104" s="356" t="s">
        <v>542</v>
      </c>
      <c r="F104" s="83" t="s">
        <v>618</v>
      </c>
      <c r="G104" s="342" t="s">
        <v>649</v>
      </c>
      <c r="H104" s="342" t="s">
        <v>620</v>
      </c>
      <c r="I104" s="342"/>
      <c r="J104" s="336"/>
      <c r="K104" s="342">
        <v>0</v>
      </c>
      <c r="L104" s="342" t="s">
        <v>540</v>
      </c>
      <c r="M104" s="342" t="s">
        <v>617</v>
      </c>
      <c r="N104" s="342" t="s">
        <v>650</v>
      </c>
    </row>
    <row r="105" spans="4:14" x14ac:dyDescent="0.25">
      <c r="D105" s="350"/>
      <c r="E105" s="357"/>
      <c r="F105" s="73" t="s">
        <v>619</v>
      </c>
      <c r="G105" s="344"/>
      <c r="H105" s="344"/>
      <c r="I105" s="344"/>
      <c r="J105" s="338"/>
      <c r="K105" s="344"/>
      <c r="L105" s="344"/>
      <c r="M105" s="344"/>
      <c r="N105" s="344"/>
    </row>
    <row r="106" spans="4:14" x14ac:dyDescent="0.25">
      <c r="D106" s="348"/>
      <c r="E106" s="356" t="s">
        <v>545</v>
      </c>
      <c r="F106" s="83" t="s">
        <v>618</v>
      </c>
      <c r="G106" s="342" t="s">
        <v>649</v>
      </c>
      <c r="H106" s="342" t="s">
        <v>620</v>
      </c>
      <c r="I106" s="342"/>
      <c r="J106" s="336"/>
      <c r="K106" s="342">
        <v>0</v>
      </c>
      <c r="L106" s="342" t="s">
        <v>540</v>
      </c>
      <c r="M106" s="342" t="s">
        <v>617</v>
      </c>
      <c r="N106" s="342" t="s">
        <v>650</v>
      </c>
    </row>
    <row r="107" spans="4:14" x14ac:dyDescent="0.25">
      <c r="D107" s="350"/>
      <c r="E107" s="357"/>
      <c r="F107" s="73" t="s">
        <v>621</v>
      </c>
      <c r="G107" s="344"/>
      <c r="H107" s="344"/>
      <c r="I107" s="344"/>
      <c r="J107" s="338"/>
      <c r="K107" s="344"/>
      <c r="L107" s="344"/>
      <c r="M107" s="344"/>
      <c r="N107" s="344"/>
    </row>
    <row r="108" spans="4:14" x14ac:dyDescent="0.25">
      <c r="D108" s="348"/>
      <c r="E108" s="356" t="s">
        <v>568</v>
      </c>
      <c r="F108" s="83" t="s">
        <v>618</v>
      </c>
      <c r="G108" s="342" t="s">
        <v>649</v>
      </c>
      <c r="H108" s="342" t="s">
        <v>620</v>
      </c>
      <c r="I108" s="342"/>
      <c r="J108" s="336"/>
      <c r="K108" s="342">
        <v>0</v>
      </c>
      <c r="L108" s="342" t="s">
        <v>540</v>
      </c>
      <c r="M108" s="342" t="s">
        <v>617</v>
      </c>
      <c r="N108" s="342" t="s">
        <v>650</v>
      </c>
    </row>
    <row r="109" spans="4:14" x14ac:dyDescent="0.25">
      <c r="D109" s="350"/>
      <c r="E109" s="357"/>
      <c r="F109" s="73" t="s">
        <v>622</v>
      </c>
      <c r="G109" s="344"/>
      <c r="H109" s="344"/>
      <c r="I109" s="344"/>
      <c r="J109" s="338"/>
      <c r="K109" s="344"/>
      <c r="L109" s="344"/>
      <c r="M109" s="344"/>
      <c r="N109" s="344"/>
    </row>
    <row r="110" spans="4:14" x14ac:dyDescent="0.25">
      <c r="D110" s="348"/>
      <c r="E110" s="356" t="s">
        <v>593</v>
      </c>
      <c r="F110" s="83" t="s">
        <v>618</v>
      </c>
      <c r="G110" s="342" t="s">
        <v>648</v>
      </c>
      <c r="H110" s="342"/>
      <c r="I110" s="342"/>
      <c r="J110" s="336"/>
      <c r="K110" s="358">
        <f>47989678.53-648605.24</f>
        <v>47341073.289999999</v>
      </c>
      <c r="L110" s="342" t="s">
        <v>540</v>
      </c>
      <c r="M110" s="8" t="s">
        <v>624</v>
      </c>
      <c r="N110" s="342"/>
    </row>
    <row r="111" spans="4:14" x14ac:dyDescent="0.25">
      <c r="D111" s="350"/>
      <c r="E111" s="357"/>
      <c r="F111" s="73" t="s">
        <v>623</v>
      </c>
      <c r="G111" s="344"/>
      <c r="H111" s="344"/>
      <c r="I111" s="344"/>
      <c r="J111" s="338"/>
      <c r="K111" s="359"/>
      <c r="L111" s="344"/>
      <c r="M111" s="15" t="s">
        <v>548</v>
      </c>
      <c r="N111" s="344"/>
    </row>
    <row r="112" spans="4:14" x14ac:dyDescent="0.25">
      <c r="D112" s="360" t="s">
        <v>581</v>
      </c>
      <c r="E112" s="361"/>
      <c r="F112" s="361"/>
      <c r="G112" s="361"/>
      <c r="H112" s="361"/>
      <c r="I112" s="361"/>
      <c r="J112" s="361"/>
      <c r="K112" s="61"/>
      <c r="L112" s="61"/>
      <c r="M112" s="61"/>
      <c r="N112" s="62"/>
    </row>
    <row r="113" spans="4:14" x14ac:dyDescent="0.25">
      <c r="D113" s="348">
        <v>1</v>
      </c>
      <c r="E113" s="351" t="s">
        <v>625</v>
      </c>
      <c r="F113" s="352"/>
      <c r="G113" s="342" t="s">
        <v>649</v>
      </c>
      <c r="H113" s="9" t="s">
        <v>627</v>
      </c>
      <c r="I113" s="342"/>
      <c r="J113" s="336"/>
      <c r="K113" s="339"/>
      <c r="L113" s="339"/>
      <c r="M113" s="342" t="s">
        <v>630</v>
      </c>
      <c r="N113" s="342" t="s">
        <v>650</v>
      </c>
    </row>
    <row r="114" spans="4:14" x14ac:dyDescent="0.25">
      <c r="D114" s="349"/>
      <c r="E114" s="353" t="s">
        <v>626</v>
      </c>
      <c r="F114" s="276"/>
      <c r="G114" s="343"/>
      <c r="H114" s="9" t="s">
        <v>628</v>
      </c>
      <c r="I114" s="343"/>
      <c r="J114" s="337"/>
      <c r="K114" s="340"/>
      <c r="L114" s="340"/>
      <c r="M114" s="343"/>
      <c r="N114" s="343"/>
    </row>
    <row r="115" spans="4:14" x14ac:dyDescent="0.25">
      <c r="D115" s="350"/>
      <c r="E115" s="354"/>
      <c r="F115" s="355"/>
      <c r="G115" s="344"/>
      <c r="H115" s="9" t="s">
        <v>629</v>
      </c>
      <c r="I115" s="344"/>
      <c r="J115" s="338"/>
      <c r="K115" s="341"/>
      <c r="L115" s="341"/>
      <c r="M115" s="344"/>
      <c r="N115" s="344"/>
    </row>
    <row r="116" spans="4:14" x14ac:dyDescent="0.25">
      <c r="D116" s="348">
        <v>2</v>
      </c>
      <c r="E116" s="351" t="s">
        <v>631</v>
      </c>
      <c r="F116" s="352"/>
      <c r="G116" s="342" t="s">
        <v>649</v>
      </c>
      <c r="H116" s="8" t="s">
        <v>627</v>
      </c>
      <c r="I116" s="342"/>
      <c r="J116" s="336"/>
      <c r="K116" s="339"/>
      <c r="L116" s="339"/>
      <c r="M116" s="342" t="s">
        <v>630</v>
      </c>
      <c r="N116" s="342" t="s">
        <v>650</v>
      </c>
    </row>
    <row r="117" spans="4:14" x14ac:dyDescent="0.25">
      <c r="D117" s="349"/>
      <c r="E117" s="353" t="s">
        <v>632</v>
      </c>
      <c r="F117" s="276"/>
      <c r="G117" s="343"/>
      <c r="H117" s="9" t="s">
        <v>628</v>
      </c>
      <c r="I117" s="343"/>
      <c r="J117" s="337"/>
      <c r="K117" s="340"/>
      <c r="L117" s="340"/>
      <c r="M117" s="343"/>
      <c r="N117" s="343"/>
    </row>
    <row r="118" spans="4:14" x14ac:dyDescent="0.25">
      <c r="D118" s="350"/>
      <c r="E118" s="354"/>
      <c r="F118" s="355"/>
      <c r="G118" s="344"/>
      <c r="H118" s="9" t="s">
        <v>629</v>
      </c>
      <c r="I118" s="344"/>
      <c r="J118" s="338"/>
      <c r="K118" s="341"/>
      <c r="L118" s="341"/>
      <c r="M118" s="344"/>
      <c r="N118" s="344"/>
    </row>
    <row r="119" spans="4:14" x14ac:dyDescent="0.25">
      <c r="D119" s="348">
        <v>3</v>
      </c>
      <c r="E119" s="351" t="s">
        <v>633</v>
      </c>
      <c r="F119" s="352"/>
      <c r="G119" s="342" t="s">
        <v>649</v>
      </c>
      <c r="H119" s="8" t="s">
        <v>627</v>
      </c>
      <c r="I119" s="342"/>
      <c r="J119" s="336"/>
      <c r="K119" s="339"/>
      <c r="L119" s="339"/>
      <c r="M119" s="342" t="s">
        <v>635</v>
      </c>
      <c r="N119" s="342" t="s">
        <v>650</v>
      </c>
    </row>
    <row r="120" spans="4:14" x14ac:dyDescent="0.25">
      <c r="D120" s="349"/>
      <c r="E120" s="353" t="s">
        <v>634</v>
      </c>
      <c r="F120" s="276"/>
      <c r="G120" s="343"/>
      <c r="H120" s="9" t="s">
        <v>628</v>
      </c>
      <c r="I120" s="343"/>
      <c r="J120" s="337"/>
      <c r="K120" s="340"/>
      <c r="L120" s="340"/>
      <c r="M120" s="343"/>
      <c r="N120" s="343"/>
    </row>
    <row r="121" spans="4:14" x14ac:dyDescent="0.25">
      <c r="D121" s="350"/>
      <c r="E121" s="354"/>
      <c r="F121" s="355"/>
      <c r="G121" s="344"/>
      <c r="H121" s="15" t="s">
        <v>629</v>
      </c>
      <c r="I121" s="344"/>
      <c r="J121" s="338"/>
      <c r="K121" s="341"/>
      <c r="L121" s="341"/>
      <c r="M121" s="344"/>
      <c r="N121" s="344"/>
    </row>
    <row r="122" spans="4:14" x14ac:dyDescent="0.25">
      <c r="D122" s="345" t="s">
        <v>636</v>
      </c>
      <c r="E122" s="346"/>
      <c r="F122" s="346"/>
      <c r="G122" s="346"/>
      <c r="H122" s="346"/>
      <c r="I122" s="346"/>
      <c r="J122" s="347"/>
      <c r="K122" s="97"/>
      <c r="L122" s="97"/>
      <c r="M122" s="97"/>
      <c r="N122" s="97"/>
    </row>
    <row r="123" spans="4:14" x14ac:dyDescent="0.25">
      <c r="D123" s="332" t="s">
        <v>533</v>
      </c>
      <c r="E123" s="333"/>
      <c r="F123" s="333"/>
      <c r="G123" s="333"/>
      <c r="H123" s="333"/>
      <c r="I123" s="333"/>
      <c r="J123" s="333"/>
      <c r="K123" s="333"/>
      <c r="L123" s="333"/>
      <c r="M123" s="333"/>
      <c r="N123" s="334"/>
    </row>
    <row r="124" spans="4:14" x14ac:dyDescent="0.25">
      <c r="D124" s="86">
        <v>1</v>
      </c>
      <c r="E124" s="335" t="s">
        <v>637</v>
      </c>
      <c r="F124" s="335"/>
      <c r="G124" s="67"/>
      <c r="H124" s="68"/>
      <c r="I124" s="67"/>
      <c r="J124" s="68"/>
      <c r="K124" s="67"/>
      <c r="L124" s="67"/>
      <c r="M124" s="67"/>
      <c r="N124" s="70"/>
    </row>
    <row r="125" spans="4:14" x14ac:dyDescent="0.25">
      <c r="D125" s="98"/>
      <c r="E125" s="99" t="s">
        <v>535</v>
      </c>
      <c r="F125" s="100" t="s">
        <v>638</v>
      </c>
      <c r="G125" s="101" t="s">
        <v>649</v>
      </c>
      <c r="H125" s="102"/>
      <c r="I125" s="101"/>
      <c r="J125" s="103"/>
      <c r="K125" s="101">
        <v>0</v>
      </c>
      <c r="L125" s="101" t="s">
        <v>540</v>
      </c>
      <c r="M125" s="101" t="s">
        <v>639</v>
      </c>
      <c r="N125" s="101" t="s">
        <v>650</v>
      </c>
    </row>
    <row r="126" spans="4:14" x14ac:dyDescent="0.25">
      <c r="D126" s="98"/>
      <c r="E126" s="99" t="s">
        <v>542</v>
      </c>
      <c r="F126" s="100" t="s">
        <v>640</v>
      </c>
      <c r="G126" s="101" t="s">
        <v>649</v>
      </c>
      <c r="H126" s="102"/>
      <c r="I126" s="101"/>
      <c r="J126" s="103"/>
      <c r="K126" s="101">
        <v>0</v>
      </c>
      <c r="L126" s="101" t="s">
        <v>540</v>
      </c>
      <c r="M126" s="101" t="s">
        <v>639</v>
      </c>
      <c r="N126" s="101" t="s">
        <v>650</v>
      </c>
    </row>
    <row r="127" spans="4:14" x14ac:dyDescent="0.25">
      <c r="D127" s="6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6A'!Área_de_impresión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2021-10-13T20:00:52Z</cp:lastPrinted>
  <dcterms:created xsi:type="dcterms:W3CDTF">2016-11-25T14:52:45Z</dcterms:created>
  <dcterms:modified xsi:type="dcterms:W3CDTF">2022-01-20T19:26:53Z</dcterms:modified>
</cp:coreProperties>
</file>