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IDET\"/>
    </mc:Choice>
  </mc:AlternateContent>
  <xr:revisionPtr revIDLastSave="0" documentId="10_ncr:8100000_{35D8C2E6-D924-4B3C-9C6E-1A08398620D4}" xr6:coauthVersionLast="32" xr6:coauthVersionMax="47" xr10:uidLastSave="{00000000-0000-0000-0000-000000000000}"/>
  <bookViews>
    <workbookView xWindow="0" yWindow="15" windowWidth="21600" windowHeight="1288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6" l="1"/>
  <c r="G106" i="6"/>
  <c r="G105" i="6"/>
  <c r="G104" i="6"/>
  <c r="F104" i="6"/>
  <c r="F94" i="6"/>
  <c r="E53" i="6"/>
  <c r="I36" i="5"/>
  <c r="H36" i="5"/>
  <c r="F10" i="4"/>
  <c r="G31" i="1"/>
  <c r="E11" i="6"/>
  <c r="D9" i="6"/>
  <c r="E9" i="6" s="1"/>
  <c r="F9" i="6"/>
  <c r="C21" i="7"/>
  <c r="C10" i="7"/>
  <c r="B10" i="7"/>
  <c r="J61" i="5"/>
  <c r="G61" i="5"/>
  <c r="I43" i="5"/>
  <c r="F10" i="7" s="1"/>
  <c r="G43" i="5"/>
  <c r="F43" i="5"/>
  <c r="J35" i="5"/>
  <c r="J34" i="5"/>
  <c r="J33" i="5"/>
  <c r="J32" i="5"/>
  <c r="J31" i="5"/>
  <c r="J30" i="5"/>
  <c r="I30" i="5"/>
  <c r="H30" i="5"/>
  <c r="G30" i="5"/>
  <c r="F30" i="5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J10" i="5"/>
  <c r="G13" i="5"/>
  <c r="E59" i="4"/>
  <c r="I73" i="5" l="1"/>
  <c r="D9" i="1"/>
  <c r="G29" i="6"/>
  <c r="G23" i="6"/>
  <c r="G18" i="6"/>
  <c r="G17" i="5"/>
  <c r="H17" i="5" s="1"/>
  <c r="I17" i="5" s="1"/>
  <c r="G14" i="5"/>
  <c r="G54" i="6" l="1"/>
  <c r="G53" i="6"/>
  <c r="G52" i="6"/>
  <c r="G51" i="6"/>
  <c r="G50" i="6"/>
  <c r="G49" i="6"/>
  <c r="G48" i="6"/>
  <c r="G36" i="6"/>
  <c r="G35" i="6"/>
  <c r="G34" i="6"/>
  <c r="G33" i="6"/>
  <c r="G31" i="6"/>
  <c r="G30" i="6"/>
  <c r="G28" i="6"/>
  <c r="G26" i="6"/>
  <c r="G25" i="6"/>
  <c r="G24" i="6"/>
  <c r="G22" i="6"/>
  <c r="G21" i="6"/>
  <c r="G20" i="6"/>
  <c r="G19" i="6"/>
  <c r="G16" i="6"/>
  <c r="G15" i="6"/>
  <c r="G12" i="6"/>
  <c r="G11" i="6"/>
  <c r="E52" i="6"/>
  <c r="E50" i="6"/>
  <c r="E49" i="6"/>
  <c r="E16" i="6"/>
  <c r="E15" i="6"/>
  <c r="E14" i="6"/>
  <c r="E13" i="6"/>
  <c r="E12" i="6"/>
  <c r="E10" i="6"/>
  <c r="D41" i="1" l="1"/>
  <c r="E21" i="7"/>
  <c r="G10" i="6"/>
  <c r="G9" i="6" s="1"/>
  <c r="F114" i="6"/>
  <c r="E48" i="6"/>
  <c r="D37" i="6"/>
  <c r="D27" i="6"/>
  <c r="D17" i="6"/>
  <c r="D104" i="6"/>
  <c r="D94" i="6"/>
  <c r="D86" i="6"/>
  <c r="F21" i="7"/>
  <c r="G61" i="8" s="1"/>
  <c r="F68" i="4"/>
  <c r="F9" i="4"/>
  <c r="G9" i="4" l="1"/>
  <c r="F17" i="6"/>
  <c r="D147" i="6"/>
  <c r="H57" i="5"/>
  <c r="J36" i="5" l="1"/>
  <c r="J43" i="5" s="1"/>
  <c r="H43" i="5"/>
  <c r="E38" i="6"/>
  <c r="E10" i="7" l="1"/>
  <c r="H73" i="5"/>
  <c r="F57" i="5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G10" i="4" l="1"/>
  <c r="G57" i="5" l="1"/>
  <c r="C9" i="1" l="1"/>
  <c r="D17" i="1" l="1"/>
  <c r="D21" i="7" l="1"/>
  <c r="I61" i="5"/>
  <c r="G68" i="4"/>
  <c r="J57" i="5" l="1"/>
  <c r="I57" i="5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C84" i="6" l="1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10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s="1"/>
  <c r="D160" i="6" s="1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H68" i="5" s="1"/>
  <c r="G48" i="5"/>
  <c r="F48" i="5"/>
  <c r="E48" i="5"/>
  <c r="B8" i="9" l="1"/>
  <c r="B31" i="9" s="1"/>
  <c r="E8" i="6"/>
  <c r="J70" i="5"/>
  <c r="J62" i="5"/>
  <c r="D9" i="9"/>
  <c r="G9" i="9" s="1"/>
  <c r="C8" i="9"/>
  <c r="E8" i="9"/>
  <c r="F8" i="6"/>
  <c r="G68" i="5"/>
  <c r="G73" i="5" s="1"/>
  <c r="C8" i="6"/>
  <c r="C160" i="6" s="1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J73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H16" i="5" s="1"/>
  <c r="I16" i="5" s="1"/>
  <c r="G15" i="5"/>
  <c r="G12" i="5"/>
  <c r="G11" i="5"/>
  <c r="G10" i="5"/>
  <c r="F39" i="5"/>
  <c r="E39" i="5"/>
  <c r="E30" i="5"/>
  <c r="E17" i="5"/>
  <c r="G73" i="4"/>
  <c r="F73" i="4"/>
  <c r="G69" i="4"/>
  <c r="F69" i="4"/>
  <c r="E69" i="4"/>
  <c r="E77" i="4" s="1"/>
  <c r="E78" i="4" s="1"/>
  <c r="G59" i="4"/>
  <c r="F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73" i="5" l="1"/>
  <c r="H8" i="6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39" i="5"/>
  <c r="H39" i="5" s="1"/>
  <c r="E46" i="4"/>
  <c r="G61" i="4"/>
  <c r="G62" i="4" s="1"/>
  <c r="H32" i="5"/>
  <c r="I32" i="5" s="1"/>
  <c r="I34" i="5"/>
  <c r="I31" i="5"/>
  <c r="I33" i="5"/>
  <c r="I35" i="5"/>
  <c r="G18" i="4"/>
  <c r="F18" i="4"/>
  <c r="E18" i="4"/>
  <c r="G14" i="4"/>
  <c r="F14" i="4"/>
  <c r="E14" i="4"/>
  <c r="E9" i="4"/>
  <c r="H37" i="5" l="1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l="1"/>
  <c r="E24" i="4" s="1"/>
  <c r="E33" i="4" s="1"/>
  <c r="I37" i="5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37" i="5" l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160" i="6" l="1"/>
  <c r="F25" i="8" l="1"/>
  <c r="G10" i="7"/>
  <c r="G8" i="7" s="1"/>
  <c r="E8" i="7"/>
  <c r="F61" i="8"/>
  <c r="F19" i="7"/>
  <c r="G21" i="7"/>
  <c r="G19" i="7" s="1"/>
  <c r="G30" i="7" s="1"/>
  <c r="E19" i="7"/>
  <c r="E30" i="7" s="1"/>
  <c r="H25" i="8" s="1"/>
  <c r="H24" i="8"/>
  <c r="G25" i="8" l="1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<sst xmlns="http://schemas.openxmlformats.org/spreadsheetml/2006/main" count="662" uniqueCount="457">
  <si>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</si>
  <si>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</si>
  <si>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</si>
  <si>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</si>
  <si>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</si>
  <si>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</si>
  <si>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</si>
  <si>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</si>
  <si>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</si>
  <si>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</si>
  <si>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</si>
  <si>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</si>
  <si>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</si>
  <si>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</si>
  <si>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</si>
  <si>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</si>
  <si>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</si>
  <si>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</si>
  <si>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</si>
  <si>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</si>
  <si>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</si>
  <si>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</si>
  <si>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</si>
  <si>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</si>
  <si>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</si>
  <si>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</si>
  <si>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</si>
  <si>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</si>
  <si>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</si>
  <si>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</si>
  <si>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</si>
  <si>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</si>
  <si>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</si>
  <si>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</si>
  <si>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</si>
  <si>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</si>
  <si>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</si>
  <si>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</si>
  <si>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</si>
  <si>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</si>
  <si>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</si>
  <si>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</si>
  <si>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</si>
  <si>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</si>
  <si>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</si>
  <si>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</si>
  <si>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</si>
  <si>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</si>
  <si>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</si>
  <si>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</si>
  <si>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</si>
  <si>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</si>
  <si>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</si>
  <si>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</si>
  <si>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</si>
  <si>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</si>
  <si>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</si>
  <si>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</si>
  <si>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</si>
  <si>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</si>
  <si>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</si>
  <si>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</si>
  <si>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</si>
  <si>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</si>
  <si>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</si>
  <si>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</si>
  <si>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</si>
  <si>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</si>
  <si>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</si>
  <si>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</si>
  <si>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</si>
  <si>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</si>
  <si>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</si>
  <si>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</si>
  <si>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</si>
  <si>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</si>
  <si>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</si>
  <si>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</si>
  <si>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</si>
  <si>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</si>
  <si>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</si>
  <si>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</si>
  <si>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</si>
  <si>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</si>
  <si>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</si>
  <si>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</si>
  <si>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</si>
  <si>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</si>
  <si>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</si>
  <si>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</si>
  <si>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</si>
  <si>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</si>
  <si>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</si>
  <si>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</si>
  <si>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</si>
  <si>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</si>
  <si>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</si>
  <si>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</si>
  <si>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</si>
  <si>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</si>
  <si>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</si>
  <si>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</si>
  <si>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</si>
  <si>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</si>
  <si>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</si>
  <si>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</si>
  <si>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</si>
  <si>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</si>
  <si>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</si>
  <si>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</si>
  <si>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</si>
  <si>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</si>
  <si>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</si>
  <si>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</si>
  <si>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</si>
  <si>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</si>
  <si>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</si>
  <si>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</si>
  <si>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</si>
  <si>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</si>
  <si>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</si>
  <si>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</si>
  <si>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</si>
  <si>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</si>
  <si>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</si>
  <si>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</si>
  <si>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</si>
  <si>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</si>
  <si>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</si>
  <si>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</si>
  <si>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</si>
  <si>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</si>
  <si>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</si>
  <si>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</si>
  <si>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</si>
  <si>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</si>
  <si>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</si>
  <si>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</si>
  <si>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</si>
  <si>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</si>
  <si>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</si>
  <si>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</si>
  <si>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</si>
  <si>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</si>
  <si>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</si>
  <si>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</si>
  <si>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</si>
  <si>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</si>
  <si>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</si>
  <si>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</si>
  <si>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</si>
  <si>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</si>
  <si>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</si>
  <si>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</si>
  <si>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</si>
  <si>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</si>
  <si>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</si>
  <si>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</si>
  <si>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</si>
  <si>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</si>
  <si>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</si>
  <si>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</si>
  <si>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</si>
  <si>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</si>
  <si>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</si>
  <si>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</si>
  <si>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</si>
  <si>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</si>
  <si>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</si>
  <si>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</si>
  <si>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</si>
  <si>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</si>
  <si>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</si>
  <si>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</si>
  <si>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</si>
  <si>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</si>
  <si>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</si>
  <si>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</si>
  <si>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</si>
  <si>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</si>
  <si>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</si>
  <si>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</si>
  <si>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</si>
  <si>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</si>
  <si>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</si>
  <si>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</si>
  <si>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</si>
  <si>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</si>
  <si>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</si>
  <si>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</si>
  <si>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</si>
  <si>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</si>
  <si>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</si>
  <si>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</si>
  <si>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</si>
  <si>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</si>
  <si>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</si>
  <si>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</si>
  <si>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</si>
  <si>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</si>
  <si>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</si>
  <si>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</si>
  <si>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</si>
  <si>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</si>
  <si>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</si>
  <si>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</si>
  <si>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</si>
  <si>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</si>
  <si>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</si>
  <si>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</si>
  <si>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</si>
  <si>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</si>
  <si>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</si>
  <si>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</si>
  <si>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</si>
  <si>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</si>
  <si>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</si>
  <si>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</si>
  <si>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</si>
  <si>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</si>
  <si>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</si>
  <si>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</si>
  <si>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</si>
  <si>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</si>
  <si>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</si>
  <si>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</si>
  <si>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</si>
  <si>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</si>
  <si>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</si>
  <si>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</si>
  <si>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</si>
  <si>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</si>
  <si>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</si>
  <si>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</si>
  <si>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</si>
  <si>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</si>
  <si>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</si>
  <si>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</si>
  <si>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</si>
  <si>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</si>
  <si>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</si>
  <si>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</si>
  <si>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</si>
  <si>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</si>
  <si>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</si>
  <si>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</si>
  <si>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</si>
  <si>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</si>
  <si>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</si>
  <si>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</si>
  <si>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</si>
  <si>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</si>
  <si>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</si>
  <si>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</si>
  <si>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</si>
  <si>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</si>
  <si>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</si>
  <si>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</si>
  <si>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</si>
  <si>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</si>
  <si>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</si>
  <si>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</si>
  <si>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</si>
  <si>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</si>
  <si>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</si>
  <si>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</si>
  <si>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</si>
  <si>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</si>
  <si>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</si>
  <si>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</si>
  <si>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</si>
  <si>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</si>
  <si>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</si>
  <si>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</si>
  <si>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</si>
  <si>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</si>
  <si>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</si>
  <si>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</si>
  <si>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</si>
  <si>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</si>
  <si>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</si>
  <si>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</si>
  <si>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</si>
  <si>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</si>
  <si>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</si>
  <si>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</si>
  <si>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</si>
  <si>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</si>
  <si>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</si>
  <si>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</si>
  <si>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</si>
  <si>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</si>
  <si>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</si>
  <si>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</si>
  <si>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</si>
  <si>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</si>
  <si>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</si>
  <si>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</si>
  <si>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</si>
  <si>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</si>
  <si>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</si>
  <si>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</si>
  <si>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</si>
  <si>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</si>
  <si>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</si>
  <si>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</si>
  <si>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</si>
  <si>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</si>
  <si>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</si>
  <si>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</si>
  <si>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</si>
  <si>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</si>
  <si>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</si>
  <si>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</si>
  <si>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</si>
  <si>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</si>
  <si>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</si>
  <si>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</si>
  <si>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</si>
  <si>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</si>
  <si>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</si>
  <si>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</si>
  <si>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</si>
  <si>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</si>
  <si>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</si>
  <si>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</si>
  <si>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</si>
  <si>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</si>
  <si>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</si>
  <si>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</si>
  <si>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</si>
  <si>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</si>
  <si>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</si>
  <si>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</si>
  <si>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</si>
  <si>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</si>
  <si>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</si>
  <si>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</si>
  <si>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</si>
  <si>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</si>
  <si>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</si>
  <si>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</si>
  <si>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</si>
  <si>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</si>
  <si>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</si>
  <si>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</si>
  <si>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</si>
  <si>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</si>
  <si>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</si>
  <si>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</si>
  <si>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</si>
  <si>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</si>
  <si>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</si>
  <si>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</si>
  <si>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</si>
  <si>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</si>
  <si>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</si>
  <si>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</si>
  <si>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</si>
  <si>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</si>
  <si>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</si>
  <si>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</si>
  <si>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</si>
  <si>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</si>
  <si>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</si>
  <si>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</si>
  <si>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</si>
  <si>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</si>
  <si>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</si>
  <si>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</si>
  <si>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</si>
  <si>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</si>
  <si>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</si>
  <si>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</si>
  <si>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</si>
  <si>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</si>
  <si>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</si>
  <si>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</si>
  <si>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</si>
  <si>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</si>
  <si>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</si>
  <si>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</si>
  <si>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</si>
  <si>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</si>
  <si>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</si>
  <si>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</si>
  <si>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</si>
  <si>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</si>
  <si>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</si>
  <si>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</si>
  <si>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</si>
  <si>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</si>
  <si>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</si>
  <si>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</si>
  <si>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</si>
  <si>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</si>
  <si>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</si>
  <si>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</si>
  <si>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</si>
  <si>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</si>
  <si>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</si>
  <si>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</si>
  <si>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</si>
  <si>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</si>
  <si>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</si>
  <si>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</si>
  <si>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</si>
  <si>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</si>
  <si>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</si>
  <si>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</si>
  <si>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</si>
  <si>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</si>
  <si>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</si>
  <si>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</si>
  <si>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</si>
  <si>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</si>
  <si>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</si>
  <si>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</si>
  <si>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</si>
  <si>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</si>
  <si>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</si>
  <si>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</si>
  <si>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</si>
  <si>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</si>
  <si>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</si>
  <si>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</si>
  <si>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</si>
  <si>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</si>
  <si>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</si>
  <si>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</si>
  <si>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</si>
  <si>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</si>
  <si>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</si>
  <si>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</si>
  <si>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</si>
  <si>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</si>
  <si>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</si>
  <si>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</si>
  <si>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</si>
  <si>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</si>
  <si>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</si>
  <si>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</si>
  <si>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</si>
  <si>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</si>
  <si>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</si>
  <si>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Directora General del Instituto del Deporte de Tlaxcala</t>
  </si>
  <si>
    <t>L.C. José Alejandro López Armendariz</t>
  </si>
  <si>
    <t>Jefe del Departamento de de Administración y Finanzas</t>
  </si>
  <si>
    <t>31 de diciembre de 2021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</si>
  <si>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</si>
  <si>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</si>
  <si>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</si>
  <si>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Lic. Madai Pérez Carrillo</t>
  </si>
  <si>
    <t>Del 01 de enero al 31 de diciembre de 2021 y del 01 de enero al 31 de marzo de 2022</t>
  </si>
  <si>
    <t>31 de marzo de 2022</t>
  </si>
  <si>
    <t>Del 1 de enero al 31 de marzo de 2022</t>
  </si>
  <si>
    <t>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</si>
</sst>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0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0" borderId="0" xfId="0" applyFont="1" applyAlignment="1"/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171450</xdr:rowOff>
    </xdr:from>
    <xdr:to>
      <xdr:col>3</xdr:col>
      <xdr:colOff>2677380</xdr:colOff>
      <xdr:row>83</xdr:row>
      <xdr:rowOff>83527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491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49" zoomScale="120" zoomScaleNormal="120" workbookViewId="0">
      <selection activeCell="H82" sqref="H82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4" t="s">
        <v>120</v>
      </c>
      <c r="B1" s="155"/>
      <c r="C1" s="155"/>
      <c r="D1" s="155"/>
      <c r="E1" s="155"/>
      <c r="F1" s="155"/>
      <c r="G1" s="155"/>
      <c r="H1" s="156"/>
    </row>
    <row r="2" spans="1:8" x14ac:dyDescent="0.25">
      <c r="A2" s="157" t="s">
        <v>0</v>
      </c>
      <c r="B2" s="158"/>
      <c r="C2" s="158"/>
      <c r="D2" s="158"/>
      <c r="E2" s="158"/>
      <c r="F2" s="158"/>
      <c r="G2" s="158"/>
      <c r="H2" s="159"/>
    </row>
    <row r="3" spans="1:8" x14ac:dyDescent="0.25">
      <c r="A3" s="157" t="s">
        <v>453</v>
      </c>
      <c r="B3" s="158"/>
      <c r="C3" s="158"/>
      <c r="D3" s="158"/>
      <c r="E3" s="158"/>
      <c r="F3" s="158"/>
      <c r="G3" s="158"/>
      <c r="H3" s="159"/>
    </row>
    <row r="4" spans="1:8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2"/>
    </row>
    <row r="5" spans="1:8" ht="17.25" thickBot="1" x14ac:dyDescent="0.3">
      <c r="A5" s="123"/>
      <c r="B5" s="118" t="s">
        <v>2</v>
      </c>
      <c r="C5" s="1" t="s">
        <v>454</v>
      </c>
      <c r="D5" s="1" t="s">
        <v>448</v>
      </c>
      <c r="E5" s="2"/>
      <c r="F5" s="3" t="s">
        <v>2</v>
      </c>
      <c r="G5" s="1" t="s">
        <v>454</v>
      </c>
      <c r="H5" s="1" t="s">
        <v>448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6900401</v>
      </c>
      <c r="D9" s="14">
        <f>SUM(D10:D16)</f>
        <v>1737264</v>
      </c>
      <c r="E9" s="5"/>
      <c r="F9" s="6" t="s">
        <v>8</v>
      </c>
      <c r="G9" s="14">
        <f>SUM(G10:G18)</f>
        <v>1899266</v>
      </c>
      <c r="H9" s="14">
        <f>SUM(H10:H18)</f>
        <v>1690322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6890401</v>
      </c>
      <c r="D11" s="14">
        <v>1737264</v>
      </c>
      <c r="E11" s="5"/>
      <c r="F11" s="6" t="s">
        <v>12</v>
      </c>
      <c r="G11" s="14">
        <v>1899266</v>
      </c>
      <c r="H11" s="14">
        <v>1690322</v>
      </c>
    </row>
    <row r="12" spans="1:8" ht="12.6" customHeight="1" x14ac:dyDescent="0.25">
      <c r="A12" s="123"/>
      <c r="B12" s="108" t="s">
        <v>13</v>
      </c>
      <c r="C12" s="14">
        <v>10000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869971</v>
      </c>
      <c r="D17" s="14">
        <f>SUM(D18:D24)</f>
        <v>11074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11074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869971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62363</v>
      </c>
      <c r="H31" s="14">
        <f>SUM(H32:H37)</f>
        <v>31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62363</v>
      </c>
      <c r="H33" s="14">
        <v>31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7770372</v>
      </c>
      <c r="D47" s="15">
        <f>D9+D17+D25+D31+D37+D38+D41</f>
        <v>1748338</v>
      </c>
      <c r="E47" s="8"/>
      <c r="F47" s="147" t="s">
        <v>82</v>
      </c>
      <c r="G47" s="15">
        <f>G9+G19+G23+G26+G27+G31+G38+G42</f>
        <v>1961629</v>
      </c>
      <c r="H47" s="15">
        <f>H9+H19+H23+H26+H27+H31+H38+H42</f>
        <v>1690353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10140465</v>
      </c>
      <c r="D52" s="14">
        <v>10122021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1961629</v>
      </c>
      <c r="H58" s="14">
        <f>H47+H56</f>
        <v>1690353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14702772</v>
      </c>
      <c r="D59" s="14">
        <f>D49+D50+D51+D52+D53+D54+D55+D56+D57</f>
        <v>14684328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22473144</v>
      </c>
      <c r="D61" s="14">
        <f>D47+D59</f>
        <v>16432666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751628</v>
      </c>
      <c r="H62" s="14">
        <f>H63+H64+H65</f>
        <v>751628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751628</v>
      </c>
      <c r="H65" s="14">
        <v>751628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19759887</v>
      </c>
      <c r="H67" s="14">
        <f>H68+H69+H70+H71+H72</f>
        <v>13990685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5774914</v>
      </c>
      <c r="H68" s="14">
        <v>82868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77956</v>
      </c>
      <c r="H69" s="14">
        <v>800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13907017</v>
      </c>
      <c r="H72" s="14">
        <v>13907017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20511515</v>
      </c>
      <c r="H78" s="14">
        <f>H62+H67+H74</f>
        <v>14742313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22473144</v>
      </c>
      <c r="H80" s="14">
        <f>H58+H78</f>
        <v>16432666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4"/>
      <c r="C84" s="164"/>
      <c r="F84" s="164"/>
      <c r="G84" s="164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3"/>
      <c r="C86" s="163"/>
      <c r="D86" s="105"/>
      <c r="E86" s="105"/>
      <c r="F86" s="163"/>
      <c r="G86" s="163"/>
    </row>
    <row r="87" spans="1:8" x14ac:dyDescent="0.25">
      <c r="A87" s="119"/>
      <c r="B87" s="163"/>
      <c r="C87" s="163"/>
      <c r="D87" s="105"/>
      <c r="E87" s="105"/>
      <c r="F87" s="163"/>
      <c r="G87" s="163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28" zoomScale="140" zoomScaleNormal="140" workbookViewId="0">
      <selection activeCell="G6" sqref="G6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8" t="s">
        <v>120</v>
      </c>
      <c r="B1" s="179"/>
      <c r="C1" s="179"/>
      <c r="D1" s="179"/>
      <c r="E1" s="179"/>
      <c r="F1" s="179"/>
      <c r="G1" s="179"/>
      <c r="H1" s="179"/>
      <c r="I1" s="180"/>
    </row>
    <row r="2" spans="1:9" ht="15.75" thickBot="1" x14ac:dyDescent="0.3">
      <c r="A2" s="181" t="s">
        <v>121</v>
      </c>
      <c r="B2" s="182"/>
      <c r="C2" s="182"/>
      <c r="D2" s="182"/>
      <c r="E2" s="182"/>
      <c r="F2" s="182"/>
      <c r="G2" s="182"/>
      <c r="H2" s="182"/>
      <c r="I2" s="183"/>
    </row>
    <row r="3" spans="1:9" ht="15.75" thickBot="1" x14ac:dyDescent="0.3">
      <c r="A3" s="181" t="s">
        <v>455</v>
      </c>
      <c r="B3" s="182"/>
      <c r="C3" s="182"/>
      <c r="D3" s="182"/>
      <c r="E3" s="182"/>
      <c r="F3" s="182"/>
      <c r="G3" s="182"/>
      <c r="H3" s="182"/>
      <c r="I3" s="183"/>
    </row>
    <row r="4" spans="1:9" ht="15.75" thickBot="1" x14ac:dyDescent="0.3">
      <c r="A4" s="181" t="s">
        <v>1</v>
      </c>
      <c r="B4" s="182"/>
      <c r="C4" s="182"/>
      <c r="D4" s="182"/>
      <c r="E4" s="182"/>
      <c r="F4" s="182"/>
      <c r="G4" s="182"/>
      <c r="H4" s="182"/>
      <c r="I4" s="183"/>
    </row>
    <row r="5" spans="1:9" ht="24" customHeight="1" x14ac:dyDescent="0.25">
      <c r="A5" s="184" t="s">
        <v>157</v>
      </c>
      <c r="B5" s="185"/>
      <c r="C5" s="17" t="s">
        <v>122</v>
      </c>
      <c r="D5" s="167" t="s">
        <v>429</v>
      </c>
      <c r="E5" s="167" t="s">
        <v>430</v>
      </c>
      <c r="F5" s="167" t="s">
        <v>431</v>
      </c>
      <c r="G5" s="17" t="s">
        <v>123</v>
      </c>
      <c r="H5" s="167" t="s">
        <v>432</v>
      </c>
      <c r="I5" s="167" t="s">
        <v>433</v>
      </c>
    </row>
    <row r="6" spans="1:9" ht="25.5" thickBot="1" x14ac:dyDescent="0.3">
      <c r="A6" s="186"/>
      <c r="B6" s="187"/>
      <c r="C6" s="18" t="s">
        <v>456</v>
      </c>
      <c r="D6" s="169"/>
      <c r="E6" s="169"/>
      <c r="F6" s="169"/>
      <c r="G6" s="18" t="s">
        <v>124</v>
      </c>
      <c r="H6" s="169"/>
      <c r="I6" s="169"/>
    </row>
    <row r="7" spans="1:9" x14ac:dyDescent="0.25">
      <c r="A7" s="188"/>
      <c r="B7" s="189"/>
      <c r="C7" s="4"/>
      <c r="D7" s="4"/>
      <c r="E7" s="4"/>
      <c r="F7" s="4"/>
      <c r="G7" s="4"/>
      <c r="H7" s="4"/>
      <c r="I7" s="4"/>
    </row>
    <row r="8" spans="1:9" x14ac:dyDescent="0.25">
      <c r="A8" s="172" t="s">
        <v>125</v>
      </c>
      <c r="B8" s="173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72" t="s">
        <v>126</v>
      </c>
      <c r="B9" s="173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72" t="s">
        <v>130</v>
      </c>
      <c r="B13" s="173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72" t="s">
        <v>134</v>
      </c>
      <c r="B17" s="173"/>
      <c r="C17" s="14">
        <v>1690353</v>
      </c>
      <c r="D17" s="14">
        <v>18975138</v>
      </c>
      <c r="E17" s="14">
        <v>19246413</v>
      </c>
      <c r="F17" s="112">
        <v>0</v>
      </c>
      <c r="G17" s="14">
        <f>C17+E17-D17</f>
        <v>1961628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72" t="s">
        <v>135</v>
      </c>
      <c r="B19" s="173"/>
      <c r="C19" s="13">
        <f>C8+C17</f>
        <v>1690353</v>
      </c>
      <c r="D19" s="13">
        <f t="shared" ref="D19:I19" si="3">D8+D17</f>
        <v>18975138</v>
      </c>
      <c r="E19" s="13">
        <f t="shared" si="3"/>
        <v>19246413</v>
      </c>
      <c r="F19" s="13">
        <f t="shared" si="3"/>
        <v>0</v>
      </c>
      <c r="G19" s="13">
        <f>G8+G17</f>
        <v>1961628</v>
      </c>
      <c r="H19" s="13">
        <f t="shared" si="3"/>
        <v>0</v>
      </c>
      <c r="I19" s="13">
        <f t="shared" si="3"/>
        <v>0</v>
      </c>
    </row>
    <row r="20" spans="1:9" x14ac:dyDescent="0.25">
      <c r="A20" s="172"/>
      <c r="B20" s="173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72" t="s">
        <v>136</v>
      </c>
      <c r="B21" s="173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5" t="s">
        <v>137</v>
      </c>
      <c r="B22" s="166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5" t="s">
        <v>138</v>
      </c>
      <c r="B23" s="166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5" t="s">
        <v>139</v>
      </c>
      <c r="B24" s="166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6"/>
      <c r="B25" s="177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72" t="s">
        <v>140</v>
      </c>
      <c r="B26" s="173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5" t="s">
        <v>141</v>
      </c>
      <c r="B27" s="166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5" t="s">
        <v>142</v>
      </c>
      <c r="B28" s="166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5" t="s">
        <v>143</v>
      </c>
      <c r="B29" s="166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4"/>
      <c r="B30" s="175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70" t="s">
        <v>144</v>
      </c>
      <c r="C31" s="170"/>
      <c r="D31" s="170"/>
      <c r="E31" s="170"/>
      <c r="F31" s="170"/>
      <c r="G31" s="170"/>
      <c r="H31" s="170"/>
      <c r="I31" s="170"/>
    </row>
    <row r="32" spans="1:9" ht="15.75" thickBot="1" x14ac:dyDescent="0.3">
      <c r="A32" s="23">
        <v>2</v>
      </c>
      <c r="B32" s="171" t="s">
        <v>145</v>
      </c>
      <c r="C32" s="171"/>
      <c r="D32" s="171"/>
      <c r="E32" s="171"/>
      <c r="F32" s="171"/>
      <c r="G32" s="171"/>
      <c r="H32" s="171"/>
      <c r="I32" s="171"/>
    </row>
    <row r="33" spans="1:6" x14ac:dyDescent="0.25">
      <c r="A33" s="167" t="s">
        <v>146</v>
      </c>
      <c r="B33" s="24" t="s">
        <v>147</v>
      </c>
      <c r="C33" s="24" t="s">
        <v>149</v>
      </c>
      <c r="D33" s="24" t="s">
        <v>151</v>
      </c>
      <c r="E33" s="167" t="s">
        <v>158</v>
      </c>
      <c r="F33" s="24" t="s">
        <v>152</v>
      </c>
    </row>
    <row r="34" spans="1:6" x14ac:dyDescent="0.25">
      <c r="A34" s="168"/>
      <c r="B34" s="17" t="s">
        <v>148</v>
      </c>
      <c r="C34" s="17" t="s">
        <v>150</v>
      </c>
      <c r="D34" s="17"/>
      <c r="E34" s="168"/>
      <c r="F34" s="17"/>
    </row>
    <row r="35" spans="1:6" ht="15.75" thickBot="1" x14ac:dyDescent="0.3">
      <c r="A35" s="169"/>
      <c r="B35" s="25"/>
      <c r="C35" s="18"/>
      <c r="D35" s="25"/>
      <c r="E35" s="169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5" sqref="K5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92" t="s">
        <v>120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5.75" thickBot="1" x14ac:dyDescent="0.3">
      <c r="A2" s="195" t="s">
        <v>159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5.75" thickBot="1" x14ac:dyDescent="0.3">
      <c r="A3" s="195" t="s">
        <v>455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1" ht="15.75" thickBot="1" x14ac:dyDescent="0.3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449</v>
      </c>
      <c r="J5" s="30" t="s">
        <v>450</v>
      </c>
      <c r="K5" s="30" t="s">
        <v>451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8"/>
      <c r="E25" s="130"/>
      <c r="F25" s="130"/>
      <c r="G25" s="130"/>
      <c r="H25" s="148"/>
      <c r="I25" s="128"/>
      <c r="J25" s="128"/>
    </row>
    <row r="26" spans="1:11" x14ac:dyDescent="0.25">
      <c r="B26" s="191" t="s">
        <v>452</v>
      </c>
      <c r="C26" s="191"/>
      <c r="D26" s="191"/>
      <c r="E26" s="130"/>
      <c r="F26" s="130"/>
      <c r="G26" s="130"/>
      <c r="H26" s="191" t="s">
        <v>446</v>
      </c>
      <c r="I26" s="191"/>
      <c r="J26" s="191"/>
    </row>
    <row r="27" spans="1:11" x14ac:dyDescent="0.25">
      <c r="B27" s="152" t="s">
        <v>445</v>
      </c>
      <c r="C27" s="152"/>
      <c r="D27" s="129"/>
      <c r="E27" s="130"/>
      <c r="F27" s="130"/>
      <c r="G27" s="130"/>
      <c r="H27" s="190" t="s">
        <v>447</v>
      </c>
      <c r="I27" s="190"/>
      <c r="J27" s="190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1"/>
  <sheetViews>
    <sheetView workbookViewId="0">
      <selection activeCell="F11" sqref="F11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4" t="s">
        <v>120</v>
      </c>
      <c r="D1" s="155"/>
      <c r="E1" s="155"/>
      <c r="F1" s="155"/>
      <c r="G1" s="156"/>
    </row>
    <row r="2" spans="3:9" ht="12" customHeight="1" x14ac:dyDescent="0.25">
      <c r="C2" s="206" t="s">
        <v>179</v>
      </c>
      <c r="D2" s="207"/>
      <c r="E2" s="207"/>
      <c r="F2" s="207"/>
      <c r="G2" s="208"/>
    </row>
    <row r="3" spans="3:9" ht="12" customHeight="1" x14ac:dyDescent="0.25">
      <c r="C3" s="206" t="s">
        <v>455</v>
      </c>
      <c r="D3" s="207"/>
      <c r="E3" s="207"/>
      <c r="F3" s="207"/>
      <c r="G3" s="208"/>
    </row>
    <row r="4" spans="3:9" ht="12" customHeight="1" thickBot="1" x14ac:dyDescent="0.3">
      <c r="C4" s="209" t="s">
        <v>1</v>
      </c>
      <c r="D4" s="210"/>
      <c r="E4" s="210"/>
      <c r="F4" s="210"/>
      <c r="G4" s="211"/>
    </row>
    <row r="5" spans="3:9" ht="12" customHeight="1" thickBot="1" x14ac:dyDescent="0.3"/>
    <row r="6" spans="3:9" ht="12" customHeight="1" x14ac:dyDescent="0.25">
      <c r="C6" s="200" t="s">
        <v>198</v>
      </c>
      <c r="D6" s="201"/>
      <c r="E6" s="40" t="s">
        <v>180</v>
      </c>
      <c r="F6" s="220" t="s">
        <v>182</v>
      </c>
      <c r="G6" s="40" t="s">
        <v>183</v>
      </c>
    </row>
    <row r="7" spans="3:9" ht="12" customHeight="1" thickBot="1" x14ac:dyDescent="0.3">
      <c r="C7" s="202"/>
      <c r="D7" s="203"/>
      <c r="E7" s="30" t="s">
        <v>181</v>
      </c>
      <c r="F7" s="221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28826237</v>
      </c>
      <c r="F9" s="56">
        <f>F10+F11+F12</f>
        <v>26420536.309999999</v>
      </c>
      <c r="G9" s="56">
        <f>F9</f>
        <v>26420536.309999999</v>
      </c>
      <c r="I9" s="59"/>
    </row>
    <row r="10" spans="3:9" ht="12" customHeight="1" x14ac:dyDescent="0.25">
      <c r="C10" s="41"/>
      <c r="D10" s="44" t="s">
        <v>186</v>
      </c>
      <c r="E10" s="56">
        <v>28826237</v>
      </c>
      <c r="F10" s="56">
        <f>7920515+21.31</f>
        <v>7920536.3099999996</v>
      </c>
      <c r="G10" s="56">
        <f>F10</f>
        <v>7920536.3099999996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18500000</v>
      </c>
      <c r="G11" s="56">
        <v>18500000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28826237</v>
      </c>
      <c r="F14" s="56">
        <f t="shared" ref="F14:G14" si="0">SUM(F15:F16)</f>
        <v>20664125</v>
      </c>
      <c r="G14" s="56">
        <f t="shared" si="0"/>
        <v>20391616</v>
      </c>
    </row>
    <row r="15" spans="3:9" ht="12" customHeight="1" x14ac:dyDescent="0.25">
      <c r="C15" s="41"/>
      <c r="D15" s="44" t="s">
        <v>190</v>
      </c>
      <c r="E15" s="56">
        <v>28826237</v>
      </c>
      <c r="F15" s="56">
        <v>6622179</v>
      </c>
      <c r="G15" s="56">
        <v>6349670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14041946</v>
      </c>
      <c r="G16" s="56">
        <v>14041946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676717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113">
        <v>676717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676717</v>
      </c>
      <c r="F22" s="56">
        <f t="shared" ref="F22:G22" si="2">F9-F14+F18</f>
        <v>5756411.3099999987</v>
      </c>
      <c r="G22" s="56">
        <f t="shared" si="2"/>
        <v>6028920.3099999987</v>
      </c>
    </row>
    <row r="23" spans="3:8" ht="12" customHeight="1" x14ac:dyDescent="0.25">
      <c r="C23" s="41"/>
      <c r="D23" s="43" t="s">
        <v>196</v>
      </c>
      <c r="E23" s="56">
        <f>E22-E12</f>
        <v>676717</v>
      </c>
      <c r="F23" s="56">
        <f t="shared" ref="F23:G23" si="3">F22-F12</f>
        <v>5756411.3099999987</v>
      </c>
      <c r="G23" s="56">
        <f t="shared" si="3"/>
        <v>6028920.3099999987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5756411.3099999987</v>
      </c>
      <c r="G24" s="56">
        <f t="shared" si="4"/>
        <v>6028920.3099999987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22" t="s">
        <v>198</v>
      </c>
      <c r="D27" s="223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5756411.3099999987</v>
      </c>
      <c r="G33" s="61">
        <f t="shared" si="6"/>
        <v>6028920.3099999987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200" t="s">
        <v>198</v>
      </c>
      <c r="D36" s="201"/>
      <c r="E36" s="214" t="s">
        <v>205</v>
      </c>
      <c r="F36" s="204" t="s">
        <v>182</v>
      </c>
      <c r="G36" s="62" t="s">
        <v>183</v>
      </c>
    </row>
    <row r="37" spans="3:7" ht="12" customHeight="1" thickBot="1" x14ac:dyDescent="0.3">
      <c r="C37" s="202"/>
      <c r="D37" s="203"/>
      <c r="E37" s="215"/>
      <c r="F37" s="205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6"/>
      <c r="D46" s="218" t="s">
        <v>212</v>
      </c>
      <c r="E46" s="198">
        <f>E39-E42</f>
        <v>0</v>
      </c>
      <c r="F46" s="198">
        <f t="shared" ref="F46:G46" si="9">F39-F42</f>
        <v>0</v>
      </c>
      <c r="G46" s="198">
        <f t="shared" si="9"/>
        <v>0</v>
      </c>
    </row>
    <row r="47" spans="3:7" ht="12" customHeight="1" thickBot="1" x14ac:dyDescent="0.3">
      <c r="C47" s="217"/>
      <c r="D47" s="219"/>
      <c r="E47" s="199"/>
      <c r="F47" s="199"/>
      <c r="G47" s="199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200" t="s">
        <v>198</v>
      </c>
      <c r="D49" s="201"/>
      <c r="E49" s="62" t="s">
        <v>180</v>
      </c>
      <c r="F49" s="204" t="s">
        <v>182</v>
      </c>
      <c r="G49" s="62" t="s">
        <v>183</v>
      </c>
    </row>
    <row r="50" spans="3:7" ht="12" customHeight="1" thickBot="1" x14ac:dyDescent="0.3">
      <c r="C50" s="202"/>
      <c r="D50" s="203"/>
      <c r="E50" s="63" t="s">
        <v>199</v>
      </c>
      <c r="F50" s="205"/>
      <c r="G50" s="63" t="s">
        <v>200</v>
      </c>
    </row>
    <row r="51" spans="3:7" ht="12" customHeight="1" x14ac:dyDescent="0.25">
      <c r="C51" s="212"/>
      <c r="D51" s="213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28826237</v>
      </c>
      <c r="F52" s="64">
        <f>F10</f>
        <v>7920536.3099999996</v>
      </c>
      <c r="G52" s="64">
        <f t="shared" ref="G52" si="10">G10</f>
        <v>7920536.3099999996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28826237</v>
      </c>
      <c r="F57" s="64">
        <f t="shared" ref="F57:G57" si="12">F15</f>
        <v>6622179</v>
      </c>
      <c r="G57" s="64">
        <f t="shared" si="12"/>
        <v>6349670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676717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676717</v>
      </c>
      <c r="F61" s="66">
        <f t="shared" ref="F61:G61" si="14">F52+F53-F57+F59</f>
        <v>1298357.3099999996</v>
      </c>
      <c r="G61" s="66">
        <f t="shared" si="14"/>
        <v>1570866.3099999996</v>
      </c>
    </row>
    <row r="62" spans="3:7" ht="12" customHeight="1" x14ac:dyDescent="0.25">
      <c r="C62" s="51"/>
      <c r="D62" s="52" t="s">
        <v>216</v>
      </c>
      <c r="E62" s="66">
        <f>E61-E53</f>
        <v>676717</v>
      </c>
      <c r="F62" s="66">
        <f t="shared" ref="F62:G62" si="15">F61-F53</f>
        <v>1298357.3099999996</v>
      </c>
      <c r="G62" s="66">
        <f t="shared" si="15"/>
        <v>1570866.3099999996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200" t="s">
        <v>198</v>
      </c>
      <c r="D65" s="201"/>
      <c r="E65" s="214" t="s">
        <v>205</v>
      </c>
      <c r="F65" s="204" t="s">
        <v>182</v>
      </c>
      <c r="G65" s="62" t="s">
        <v>183</v>
      </c>
    </row>
    <row r="66" spans="3:7" ht="12" customHeight="1" thickBot="1" x14ac:dyDescent="0.3">
      <c r="C66" s="202"/>
      <c r="D66" s="203"/>
      <c r="E66" s="215"/>
      <c r="F66" s="205"/>
      <c r="G66" s="63" t="s">
        <v>200</v>
      </c>
    </row>
    <row r="67" spans="3:7" ht="12" customHeight="1" x14ac:dyDescent="0.25">
      <c r="C67" s="212"/>
      <c r="D67" s="213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18500000</v>
      </c>
      <c r="G68" s="64">
        <f>F68</f>
        <v>18500000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14041946</v>
      </c>
      <c r="G73" s="64">
        <f t="shared" si="17"/>
        <v>14041946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4458054</v>
      </c>
      <c r="G77" s="66">
        <f t="shared" si="18"/>
        <v>4458054</v>
      </c>
    </row>
    <row r="78" spans="3:7" ht="12" customHeight="1" x14ac:dyDescent="0.25">
      <c r="C78" s="216"/>
      <c r="D78" s="218" t="s">
        <v>220</v>
      </c>
      <c r="E78" s="198">
        <f>E77-E69</f>
        <v>0</v>
      </c>
      <c r="F78" s="198">
        <f t="shared" ref="F78:G78" si="19">F77-F69</f>
        <v>4458054</v>
      </c>
      <c r="G78" s="198">
        <f t="shared" si="19"/>
        <v>4458054</v>
      </c>
    </row>
    <row r="79" spans="3:7" ht="12" customHeight="1" thickBot="1" x14ac:dyDescent="0.3">
      <c r="C79" s="217"/>
      <c r="D79" s="219"/>
      <c r="E79" s="199"/>
      <c r="F79" s="199"/>
      <c r="G79" s="199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37" zoomScale="110" zoomScaleNormal="110" workbookViewId="0">
      <selection activeCell="I37" sqref="I37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4" t="s">
        <v>120</v>
      </c>
      <c r="C1" s="155"/>
      <c r="D1" s="155"/>
      <c r="E1" s="155"/>
      <c r="F1" s="155"/>
      <c r="G1" s="155"/>
      <c r="H1" s="155"/>
      <c r="I1" s="155"/>
      <c r="J1" s="156"/>
    </row>
    <row r="2" spans="2:10" ht="12" customHeight="1" x14ac:dyDescent="0.25">
      <c r="B2" s="206" t="s">
        <v>221</v>
      </c>
      <c r="C2" s="207"/>
      <c r="D2" s="207"/>
      <c r="E2" s="207"/>
      <c r="F2" s="207"/>
      <c r="G2" s="207"/>
      <c r="H2" s="207"/>
      <c r="I2" s="207"/>
      <c r="J2" s="208"/>
    </row>
    <row r="3" spans="2:10" ht="12" customHeight="1" x14ac:dyDescent="0.25">
      <c r="B3" s="206" t="s">
        <v>455</v>
      </c>
      <c r="C3" s="207"/>
      <c r="D3" s="207"/>
      <c r="E3" s="207"/>
      <c r="F3" s="207"/>
      <c r="G3" s="207"/>
      <c r="H3" s="207"/>
      <c r="I3" s="207"/>
      <c r="J3" s="208"/>
    </row>
    <row r="4" spans="2:10" ht="12" customHeight="1" thickBot="1" x14ac:dyDescent="0.3">
      <c r="B4" s="209" t="s">
        <v>1</v>
      </c>
      <c r="C4" s="210"/>
      <c r="D4" s="210"/>
      <c r="E4" s="210"/>
      <c r="F4" s="210"/>
      <c r="G4" s="210"/>
      <c r="H4" s="210"/>
      <c r="I4" s="210"/>
      <c r="J4" s="211"/>
    </row>
    <row r="5" spans="2:10" ht="12" customHeight="1" thickBot="1" x14ac:dyDescent="0.3">
      <c r="B5" s="154"/>
      <c r="C5" s="155"/>
      <c r="D5" s="156"/>
      <c r="E5" s="192" t="s">
        <v>222</v>
      </c>
      <c r="F5" s="193"/>
      <c r="G5" s="193"/>
      <c r="H5" s="193"/>
      <c r="I5" s="194"/>
      <c r="J5" s="243" t="s">
        <v>289</v>
      </c>
    </row>
    <row r="6" spans="2:10" ht="12" customHeight="1" x14ac:dyDescent="0.25">
      <c r="B6" s="206" t="s">
        <v>198</v>
      </c>
      <c r="C6" s="207"/>
      <c r="D6" s="208"/>
      <c r="E6" s="243" t="s">
        <v>288</v>
      </c>
      <c r="F6" s="220" t="s">
        <v>223</v>
      </c>
      <c r="G6" s="243" t="s">
        <v>224</v>
      </c>
      <c r="H6" s="243" t="s">
        <v>182</v>
      </c>
      <c r="I6" s="243" t="s">
        <v>225</v>
      </c>
      <c r="J6" s="244"/>
    </row>
    <row r="7" spans="2:10" ht="12" customHeight="1" thickBot="1" x14ac:dyDescent="0.3">
      <c r="B7" s="209"/>
      <c r="C7" s="210"/>
      <c r="D7" s="211"/>
      <c r="E7" s="245"/>
      <c r="F7" s="221"/>
      <c r="G7" s="245"/>
      <c r="H7" s="245"/>
      <c r="I7" s="245"/>
      <c r="J7" s="245"/>
    </row>
    <row r="8" spans="2:10" ht="6" customHeight="1" x14ac:dyDescent="0.25">
      <c r="B8" s="240"/>
      <c r="C8" s="241"/>
      <c r="D8" s="242"/>
      <c r="E8" s="68"/>
      <c r="F8" s="68"/>
      <c r="G8" s="68"/>
      <c r="H8" s="68"/>
      <c r="I8" s="68"/>
      <c r="J8" s="68"/>
    </row>
    <row r="9" spans="2:10" ht="12" customHeight="1" x14ac:dyDescent="0.25">
      <c r="B9" s="226" t="s">
        <v>226</v>
      </c>
      <c r="C9" s="227"/>
      <c r="D9" s="239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1" t="s">
        <v>227</v>
      </c>
      <c r="D10" s="232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31" t="s">
        <v>228</v>
      </c>
      <c r="D11" s="232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31" t="s">
        <v>229</v>
      </c>
      <c r="D12" s="232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1" t="s">
        <v>230</v>
      </c>
      <c r="D13" s="232"/>
      <c r="E13" s="76">
        <v>651355</v>
      </c>
      <c r="F13" s="76">
        <v>0</v>
      </c>
      <c r="G13" s="76">
        <f>E13</f>
        <v>651355</v>
      </c>
      <c r="H13" s="76">
        <v>0</v>
      </c>
      <c r="I13" s="76">
        <v>0</v>
      </c>
      <c r="J13" s="76">
        <f t="shared" si="1"/>
        <v>651355</v>
      </c>
    </row>
    <row r="14" spans="2:10" ht="12" customHeight="1" x14ac:dyDescent="0.25">
      <c r="B14" s="69"/>
      <c r="C14" s="231" t="s">
        <v>231</v>
      </c>
      <c r="D14" s="232"/>
      <c r="E14" s="76">
        <v>0</v>
      </c>
      <c r="F14" s="76">
        <v>79</v>
      </c>
      <c r="G14" s="76">
        <f>F14</f>
        <v>79</v>
      </c>
      <c r="H14" s="76">
        <v>21</v>
      </c>
      <c r="I14" s="76">
        <v>21</v>
      </c>
      <c r="J14" s="76">
        <f t="shared" si="1"/>
        <v>58</v>
      </c>
    </row>
    <row r="15" spans="2:10" ht="12" customHeight="1" x14ac:dyDescent="0.25">
      <c r="B15" s="69"/>
      <c r="C15" s="231" t="s">
        <v>232</v>
      </c>
      <c r="D15" s="232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31" t="s">
        <v>233</v>
      </c>
      <c r="D16" s="232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38"/>
      <c r="C17" s="231" t="s">
        <v>234</v>
      </c>
      <c r="D17" s="232"/>
      <c r="E17" s="237">
        <f>SUM(E19:E29)</f>
        <v>0</v>
      </c>
      <c r="F17" s="237">
        <v>0</v>
      </c>
      <c r="G17" s="237">
        <f>F17</f>
        <v>0</v>
      </c>
      <c r="H17" s="237">
        <f>G17</f>
        <v>0</v>
      </c>
      <c r="I17" s="237">
        <f>H17</f>
        <v>0</v>
      </c>
      <c r="J17" s="237">
        <f>SUM(J19:J29)</f>
        <v>0</v>
      </c>
    </row>
    <row r="18" spans="2:10" ht="12" customHeight="1" x14ac:dyDescent="0.25">
      <c r="B18" s="238"/>
      <c r="C18" s="231" t="s">
        <v>235</v>
      </c>
      <c r="D18" s="232"/>
      <c r="E18" s="237"/>
      <c r="F18" s="237"/>
      <c r="G18" s="237"/>
      <c r="H18" s="237"/>
      <c r="I18" s="237"/>
      <c r="J18" s="237"/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1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31" t="s">
        <v>247</v>
      </c>
      <c r="D30" s="232"/>
      <c r="E30" s="76">
        <f>SUM(E31:E35)</f>
        <v>0</v>
      </c>
      <c r="F30" s="76">
        <f t="shared" ref="F30:J30" si="2">SUM(F31:F35)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3">F31+G31</f>
        <v>0</v>
      </c>
      <c r="I31" s="76">
        <f t="shared" ref="I31:I35" si="4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3"/>
        <v>0</v>
      </c>
      <c r="I32" s="76">
        <f t="shared" si="4"/>
        <v>0</v>
      </c>
      <c r="J32" s="76">
        <f t="shared" ref="J32:J35" si="5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3"/>
        <v>0</v>
      </c>
      <c r="I33" s="76">
        <f t="shared" si="4"/>
        <v>0</v>
      </c>
      <c r="J33" s="76">
        <f t="shared" si="5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3"/>
        <v>0</v>
      </c>
      <c r="I34" s="76">
        <f t="shared" si="4"/>
        <v>0</v>
      </c>
      <c r="J34" s="76">
        <f t="shared" si="5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3"/>
        <v>0</v>
      </c>
      <c r="I35" s="76">
        <f t="shared" si="4"/>
        <v>0</v>
      </c>
      <c r="J35" s="76">
        <f t="shared" si="5"/>
        <v>0</v>
      </c>
    </row>
    <row r="36" spans="2:10" ht="12" customHeight="1" x14ac:dyDescent="0.25">
      <c r="B36" s="69"/>
      <c r="C36" s="231" t="s">
        <v>441</v>
      </c>
      <c r="D36" s="232"/>
      <c r="E36" s="76">
        <v>28174882</v>
      </c>
      <c r="F36" s="76">
        <v>575000</v>
      </c>
      <c r="G36" s="76">
        <f t="shared" si="0"/>
        <v>28749882</v>
      </c>
      <c r="H36" s="76">
        <f>'FORMATO 4'!F15-21</f>
        <v>6622158</v>
      </c>
      <c r="I36" s="76">
        <f>'FORMATO 4'!G15-21</f>
        <v>6349649</v>
      </c>
      <c r="J36" s="76">
        <f>G36-H36</f>
        <v>22127724</v>
      </c>
    </row>
    <row r="37" spans="2:10" ht="12" customHeight="1" x14ac:dyDescent="0.25">
      <c r="B37" s="69"/>
      <c r="C37" s="231" t="s">
        <v>253</v>
      </c>
      <c r="D37" s="232"/>
      <c r="E37" s="76">
        <f>E38</f>
        <v>0</v>
      </c>
      <c r="F37" s="76">
        <f t="shared" ref="F37:G37" si="6">F38</f>
        <v>0</v>
      </c>
      <c r="G37" s="76">
        <f t="shared" si="6"/>
        <v>0</v>
      </c>
      <c r="H37" s="76">
        <f>G37</f>
        <v>0</v>
      </c>
      <c r="I37" s="76">
        <f>H37</f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 t="shared" ref="J38:J56" si="7">I38-E38</f>
        <v>0</v>
      </c>
    </row>
    <row r="39" spans="2:10" ht="12" customHeight="1" x14ac:dyDescent="0.25">
      <c r="B39" s="69"/>
      <c r="C39" s="231" t="s">
        <v>255</v>
      </c>
      <c r="D39" s="232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8">F39+G39</f>
        <v>0</v>
      </c>
      <c r="I39" s="76">
        <f t="shared" ref="I39" si="9">G39+H39</f>
        <v>0</v>
      </c>
      <c r="J39" s="76">
        <f t="shared" ref="J39" si="10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7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7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6" t="s">
        <v>258</v>
      </c>
      <c r="C43" s="227"/>
      <c r="D43" s="228"/>
      <c r="E43" s="236">
        <f>E10+E11+E12+E13+E14+E15+E16+E17+E30+E36+E37+E39</f>
        <v>28826237</v>
      </c>
      <c r="F43" s="236">
        <f t="shared" ref="F43:J43" si="11">F10+F11+F12+F13+F14+F15+F16+F17+F30+F36+F37+F39</f>
        <v>575079</v>
      </c>
      <c r="G43" s="236">
        <f t="shared" si="11"/>
        <v>29401316</v>
      </c>
      <c r="H43" s="236">
        <f t="shared" si="11"/>
        <v>6622179</v>
      </c>
      <c r="I43" s="236">
        <f t="shared" si="11"/>
        <v>6349670</v>
      </c>
      <c r="J43" s="236">
        <f t="shared" si="11"/>
        <v>22779137</v>
      </c>
    </row>
    <row r="44" spans="2:10" ht="12" customHeight="1" x14ac:dyDescent="0.25">
      <c r="B44" s="226" t="s">
        <v>259</v>
      </c>
      <c r="C44" s="227"/>
      <c r="D44" s="228"/>
      <c r="E44" s="236"/>
      <c r="F44" s="236"/>
      <c r="G44" s="236"/>
      <c r="H44" s="236"/>
      <c r="I44" s="236"/>
      <c r="J44" s="236"/>
    </row>
    <row r="45" spans="2:10" ht="12" customHeight="1" x14ac:dyDescent="0.25">
      <c r="B45" s="226" t="s">
        <v>260</v>
      </c>
      <c r="C45" s="227"/>
      <c r="D45" s="228"/>
      <c r="E45" s="114"/>
      <c r="F45" s="114"/>
      <c r="G45" s="114"/>
      <c r="H45" s="114"/>
      <c r="I45" s="114"/>
      <c r="J45" s="76">
        <f t="shared" si="7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6" t="s">
        <v>261</v>
      </c>
      <c r="C47" s="227"/>
      <c r="D47" s="228"/>
      <c r="E47" s="76"/>
      <c r="F47" s="76"/>
      <c r="G47" s="76"/>
      <c r="H47" s="76"/>
      <c r="I47" s="76"/>
      <c r="J47" s="76">
        <f t="shared" si="7"/>
        <v>0</v>
      </c>
    </row>
    <row r="48" spans="2:10" ht="12" customHeight="1" x14ac:dyDescent="0.25">
      <c r="B48" s="69"/>
      <c r="C48" s="231" t="s">
        <v>262</v>
      </c>
      <c r="D48" s="232"/>
      <c r="E48" s="76">
        <f>SUM(E49:E56)</f>
        <v>0</v>
      </c>
      <c r="F48" s="76">
        <f t="shared" ref="F48:I48" si="12">SUM(F49:F56)</f>
        <v>0</v>
      </c>
      <c r="G48" s="76">
        <f t="shared" si="12"/>
        <v>0</v>
      </c>
      <c r="H48" s="76">
        <f t="shared" si="12"/>
        <v>0</v>
      </c>
      <c r="I48" s="76">
        <f t="shared" si="12"/>
        <v>0</v>
      </c>
      <c r="J48" s="76">
        <f t="shared" si="7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7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7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7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7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7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7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7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7"/>
        <v>0</v>
      </c>
    </row>
    <row r="57" spans="2:10" ht="12" customHeight="1" x14ac:dyDescent="0.25">
      <c r="B57" s="69"/>
      <c r="C57" s="231" t="s">
        <v>271</v>
      </c>
      <c r="D57" s="232"/>
      <c r="E57" s="76">
        <f>SUM(E58:E61)</f>
        <v>0</v>
      </c>
      <c r="F57" s="76">
        <f>SUM(F58:F61)</f>
        <v>18500000</v>
      </c>
      <c r="G57" s="76">
        <f>SUM(G58:G61)</f>
        <v>18500000</v>
      </c>
      <c r="H57" s="76">
        <f t="shared" ref="H57:J57" si="13">SUM(H58:H61)</f>
        <v>14041946</v>
      </c>
      <c r="I57" s="76">
        <f t="shared" si="13"/>
        <v>14041946</v>
      </c>
      <c r="J57" s="76">
        <f t="shared" si="13"/>
        <v>4458054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4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4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4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18500000</v>
      </c>
      <c r="G61" s="76">
        <f>E61+F61</f>
        <v>18500000</v>
      </c>
      <c r="H61" s="76">
        <v>14041946</v>
      </c>
      <c r="I61" s="76">
        <f>H61</f>
        <v>14041946</v>
      </c>
      <c r="J61" s="76">
        <f>G61-H61</f>
        <v>4458054</v>
      </c>
    </row>
    <row r="62" spans="2:10" ht="12" customHeight="1" x14ac:dyDescent="0.25">
      <c r="B62" s="69"/>
      <c r="C62" s="231" t="s">
        <v>276</v>
      </c>
      <c r="D62" s="232"/>
      <c r="E62" s="76">
        <f>E63+E64</f>
        <v>0</v>
      </c>
      <c r="F62" s="76">
        <f t="shared" ref="F62:I62" si="15">F63+F64</f>
        <v>0</v>
      </c>
      <c r="G62" s="76">
        <f t="shared" si="15"/>
        <v>0</v>
      </c>
      <c r="H62" s="76">
        <f t="shared" si="15"/>
        <v>0</v>
      </c>
      <c r="I62" s="76">
        <f t="shared" si="15"/>
        <v>0</v>
      </c>
      <c r="J62" s="76">
        <f t="shared" si="14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4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4"/>
        <v>0</v>
      </c>
    </row>
    <row r="65" spans="2:10" ht="12" customHeight="1" x14ac:dyDescent="0.25">
      <c r="B65" s="69"/>
      <c r="C65" s="231" t="s">
        <v>442</v>
      </c>
      <c r="D65" s="232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4"/>
        <v>0</v>
      </c>
    </row>
    <row r="66" spans="2:10" ht="12" customHeight="1" x14ac:dyDescent="0.25">
      <c r="B66" s="69"/>
      <c r="C66" s="231" t="s">
        <v>279</v>
      </c>
      <c r="D66" s="232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4"/>
        <v>0</v>
      </c>
    </row>
    <row r="67" spans="2:10" ht="12" customHeight="1" x14ac:dyDescent="0.25">
      <c r="B67" s="72"/>
      <c r="C67" s="229"/>
      <c r="D67" s="230"/>
      <c r="E67" s="76"/>
      <c r="F67" s="76"/>
      <c r="G67" s="76"/>
      <c r="H67" s="76"/>
      <c r="I67" s="76"/>
      <c r="J67" s="76">
        <f t="shared" si="14"/>
        <v>0</v>
      </c>
    </row>
    <row r="68" spans="2:10" ht="12" customHeight="1" x14ac:dyDescent="0.25">
      <c r="B68" s="226" t="s">
        <v>280</v>
      </c>
      <c r="C68" s="227"/>
      <c r="D68" s="228"/>
      <c r="E68" s="76">
        <f>E48+E57+E62+E65+E66</f>
        <v>0</v>
      </c>
      <c r="F68" s="76">
        <f t="shared" ref="F68:J68" si="16">F48+F57+F62+F65+F66</f>
        <v>18500000</v>
      </c>
      <c r="G68" s="76">
        <f t="shared" si="16"/>
        <v>18500000</v>
      </c>
      <c r="H68" s="76">
        <f t="shared" si="16"/>
        <v>14041946</v>
      </c>
      <c r="I68" s="76">
        <f t="shared" si="16"/>
        <v>14041946</v>
      </c>
      <c r="J68" s="76">
        <f t="shared" si="16"/>
        <v>4458054</v>
      </c>
    </row>
    <row r="69" spans="2:10" ht="12" customHeight="1" x14ac:dyDescent="0.25">
      <c r="B69" s="72"/>
      <c r="C69" s="229"/>
      <c r="D69" s="230"/>
      <c r="E69" s="76"/>
      <c r="F69" s="76"/>
      <c r="G69" s="76"/>
      <c r="H69" s="76"/>
      <c r="I69" s="76"/>
      <c r="J69" s="76">
        <f t="shared" si="14"/>
        <v>0</v>
      </c>
    </row>
    <row r="70" spans="2:10" ht="12" customHeight="1" x14ac:dyDescent="0.25">
      <c r="B70" s="226" t="s">
        <v>281</v>
      </c>
      <c r="C70" s="227"/>
      <c r="D70" s="228"/>
      <c r="E70" s="76">
        <f>E71</f>
        <v>0</v>
      </c>
      <c r="F70" s="76">
        <f t="shared" ref="F70:I70" si="17">F71</f>
        <v>0</v>
      </c>
      <c r="G70" s="76">
        <f t="shared" si="17"/>
        <v>0</v>
      </c>
      <c r="H70" s="76">
        <f t="shared" si="17"/>
        <v>0</v>
      </c>
      <c r="I70" s="76">
        <f t="shared" si="17"/>
        <v>0</v>
      </c>
      <c r="J70" s="76">
        <f t="shared" si="14"/>
        <v>0</v>
      </c>
    </row>
    <row r="71" spans="2:10" ht="12" customHeight="1" x14ac:dyDescent="0.25">
      <c r="B71" s="69"/>
      <c r="C71" s="231" t="s">
        <v>282</v>
      </c>
      <c r="D71" s="232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4"/>
        <v>0</v>
      </c>
    </row>
    <row r="72" spans="2:10" ht="12" customHeight="1" x14ac:dyDescent="0.25">
      <c r="B72" s="72"/>
      <c r="C72" s="229"/>
      <c r="D72" s="230"/>
      <c r="E72" s="76"/>
      <c r="F72" s="76"/>
      <c r="G72" s="76"/>
      <c r="H72" s="76"/>
      <c r="I72" s="76"/>
      <c r="J72" s="76">
        <f t="shared" si="14"/>
        <v>0</v>
      </c>
    </row>
    <row r="73" spans="2:10" ht="12" customHeight="1" x14ac:dyDescent="0.25">
      <c r="B73" s="226" t="s">
        <v>283</v>
      </c>
      <c r="C73" s="227"/>
      <c r="D73" s="228"/>
      <c r="E73" s="76">
        <f>E43+E68+E70</f>
        <v>28826237</v>
      </c>
      <c r="F73" s="76">
        <f t="shared" ref="F73:J73" si="18">F43+F68+F70</f>
        <v>19075079</v>
      </c>
      <c r="G73" s="76">
        <f t="shared" si="18"/>
        <v>47901316</v>
      </c>
      <c r="H73" s="76">
        <f t="shared" si="18"/>
        <v>20664125</v>
      </c>
      <c r="I73" s="76">
        <f t="shared" si="18"/>
        <v>20391616</v>
      </c>
      <c r="J73" s="76">
        <f t="shared" si="18"/>
        <v>27237191</v>
      </c>
    </row>
    <row r="74" spans="2:10" ht="12" customHeight="1" x14ac:dyDescent="0.25">
      <c r="B74" s="72"/>
      <c r="C74" s="229"/>
      <c r="D74" s="230"/>
      <c r="E74" s="76"/>
      <c r="F74" s="76"/>
      <c r="G74" s="76"/>
      <c r="H74" s="76"/>
      <c r="I74" s="76"/>
      <c r="J74" s="76">
        <f t="shared" si="14"/>
        <v>0</v>
      </c>
    </row>
    <row r="75" spans="2:10" ht="12" customHeight="1" x14ac:dyDescent="0.25">
      <c r="B75" s="69"/>
      <c r="C75" s="233" t="s">
        <v>284</v>
      </c>
      <c r="D75" s="228"/>
      <c r="E75" s="76"/>
      <c r="F75" s="76"/>
      <c r="G75" s="76"/>
      <c r="H75" s="76"/>
      <c r="I75" s="76"/>
      <c r="J75" s="76">
        <f t="shared" si="14"/>
        <v>0</v>
      </c>
    </row>
    <row r="76" spans="2:10" ht="12" customHeight="1" x14ac:dyDescent="0.25">
      <c r="B76" s="69"/>
      <c r="C76" s="231" t="s">
        <v>285</v>
      </c>
      <c r="D76" s="232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19">I76-E76</f>
        <v>0</v>
      </c>
    </row>
    <row r="77" spans="2:10" ht="15" customHeight="1" x14ac:dyDescent="0.25">
      <c r="B77" s="69"/>
      <c r="C77" s="234" t="s">
        <v>286</v>
      </c>
      <c r="D77" s="235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19"/>
        <v>0</v>
      </c>
    </row>
    <row r="78" spans="2:10" ht="12" customHeight="1" x14ac:dyDescent="0.25">
      <c r="B78" s="69"/>
      <c r="C78" s="233" t="s">
        <v>287</v>
      </c>
      <c r="D78" s="228"/>
      <c r="E78" s="76">
        <f>E76+E77</f>
        <v>0</v>
      </c>
      <c r="F78" s="76">
        <f t="shared" ref="F78:J78" si="20">F76+F77</f>
        <v>0</v>
      </c>
      <c r="G78" s="76">
        <f t="shared" si="20"/>
        <v>0</v>
      </c>
      <c r="H78" s="76">
        <f t="shared" si="20"/>
        <v>0</v>
      </c>
      <c r="I78" s="76">
        <f t="shared" si="20"/>
        <v>0</v>
      </c>
      <c r="J78" s="76">
        <f t="shared" si="20"/>
        <v>0</v>
      </c>
    </row>
    <row r="79" spans="2:10" ht="12" customHeight="1" thickBot="1" x14ac:dyDescent="0.3">
      <c r="B79" s="75"/>
      <c r="C79" s="224"/>
      <c r="D79" s="225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2"/>
  <sheetViews>
    <sheetView topLeftCell="A25" zoomScale="110" zoomScaleNormal="110" workbookViewId="0">
      <selection activeCell="G33" sqref="G33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4" t="s">
        <v>120</v>
      </c>
      <c r="B1" s="265"/>
      <c r="C1" s="265"/>
      <c r="D1" s="265"/>
      <c r="E1" s="265"/>
      <c r="F1" s="265"/>
      <c r="G1" s="265"/>
      <c r="H1" s="266"/>
    </row>
    <row r="2" spans="1:8" ht="10.5" customHeight="1" x14ac:dyDescent="0.25">
      <c r="A2" s="267" t="s">
        <v>290</v>
      </c>
      <c r="B2" s="268"/>
      <c r="C2" s="268"/>
      <c r="D2" s="268"/>
      <c r="E2" s="268"/>
      <c r="F2" s="268"/>
      <c r="G2" s="268"/>
      <c r="H2" s="269"/>
    </row>
    <row r="3" spans="1:8" ht="10.5" customHeight="1" x14ac:dyDescent="0.25">
      <c r="A3" s="267" t="s">
        <v>291</v>
      </c>
      <c r="B3" s="268"/>
      <c r="C3" s="268"/>
      <c r="D3" s="268"/>
      <c r="E3" s="268"/>
      <c r="F3" s="268"/>
      <c r="G3" s="268"/>
      <c r="H3" s="269"/>
    </row>
    <row r="4" spans="1:8" ht="10.5" customHeight="1" x14ac:dyDescent="0.25">
      <c r="A4" s="267" t="s">
        <v>455</v>
      </c>
      <c r="B4" s="268"/>
      <c r="C4" s="268"/>
      <c r="D4" s="268"/>
      <c r="E4" s="268"/>
      <c r="F4" s="268"/>
      <c r="G4" s="268"/>
      <c r="H4" s="269"/>
    </row>
    <row r="5" spans="1:8" ht="10.5" customHeight="1" thickBot="1" x14ac:dyDescent="0.3">
      <c r="A5" s="256" t="s">
        <v>1</v>
      </c>
      <c r="B5" s="270"/>
      <c r="C5" s="270"/>
      <c r="D5" s="270"/>
      <c r="E5" s="270"/>
      <c r="F5" s="270"/>
      <c r="G5" s="270"/>
      <c r="H5" s="271"/>
    </row>
    <row r="6" spans="1:8" ht="10.5" customHeight="1" thickBot="1" x14ac:dyDescent="0.3">
      <c r="A6" s="254" t="s">
        <v>370</v>
      </c>
      <c r="B6" s="255"/>
      <c r="C6" s="258" t="s">
        <v>292</v>
      </c>
      <c r="D6" s="259"/>
      <c r="E6" s="259"/>
      <c r="F6" s="259"/>
      <c r="G6" s="260"/>
      <c r="H6" s="261" t="s">
        <v>371</v>
      </c>
    </row>
    <row r="7" spans="1:8" ht="18.75" customHeight="1" thickBot="1" x14ac:dyDescent="0.3">
      <c r="A7" s="256"/>
      <c r="B7" s="257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2"/>
    </row>
    <row r="8" spans="1:8" ht="10.5" customHeight="1" x14ac:dyDescent="0.25">
      <c r="A8" s="263" t="s">
        <v>296</v>
      </c>
      <c r="B8" s="264"/>
      <c r="C8" s="89">
        <f>C9+C17+C27+C37+C47+C57+C70+C61+C74</f>
        <v>28826237</v>
      </c>
      <c r="D8" s="89">
        <f>D9+D17+D27+D37+D47+D57+D61+D70+D74</f>
        <v>575079</v>
      </c>
      <c r="E8" s="89">
        <f>E9+E17+E27+E37+E47+E57+E70+E61+E74</f>
        <v>29401316</v>
      </c>
      <c r="F8" s="89">
        <f>F9+F17+F27+F37+F47+F57+F70+F61+F74</f>
        <v>6622178.5300000003</v>
      </c>
      <c r="G8" s="151">
        <f>G9+G17+G27+G37+G47+G57+G70+G61+G74</f>
        <v>6349669.5300000003</v>
      </c>
      <c r="H8" s="150">
        <f t="shared" ref="H8" si="0">H9+H17+H27+H37+H47+H57+H70+H61+H74</f>
        <v>22779137.469999999</v>
      </c>
    </row>
    <row r="9" spans="1:8" ht="10.5" customHeight="1" x14ac:dyDescent="0.25">
      <c r="A9" s="246" t="s">
        <v>297</v>
      </c>
      <c r="B9" s="247"/>
      <c r="C9" s="85">
        <f>SUM(C10:C16)</f>
        <v>13589869</v>
      </c>
      <c r="D9" s="85">
        <f>SUM(D10:D16)</f>
        <v>0</v>
      </c>
      <c r="E9" s="85">
        <f>C9+D9</f>
        <v>13589869</v>
      </c>
      <c r="F9" s="85">
        <f>SUM(F10:F16)</f>
        <v>3153326</v>
      </c>
      <c r="G9" s="85">
        <f t="shared" ref="G9:H9" si="1">SUM(G10:G16)</f>
        <v>2934573</v>
      </c>
      <c r="H9" s="85">
        <f t="shared" si="1"/>
        <v>10436543</v>
      </c>
    </row>
    <row r="10" spans="1:8" ht="10.5" customHeight="1" x14ac:dyDescent="0.25">
      <c r="A10" s="82"/>
      <c r="B10" s="81" t="s">
        <v>298</v>
      </c>
      <c r="C10" s="85">
        <v>9253408</v>
      </c>
      <c r="D10" s="103">
        <v>0</v>
      </c>
      <c r="E10" s="85">
        <f t="shared" ref="E10:E16" si="2">C10+D10</f>
        <v>9253408</v>
      </c>
      <c r="F10" s="86">
        <v>2357160</v>
      </c>
      <c r="G10" s="86">
        <f>F10</f>
        <v>2357160</v>
      </c>
      <c r="H10" s="86">
        <f>E10-F10</f>
        <v>6896248</v>
      </c>
    </row>
    <row r="11" spans="1:8" ht="10.5" customHeight="1" x14ac:dyDescent="0.25">
      <c r="A11" s="82"/>
      <c r="B11" s="81" t="s">
        <v>299</v>
      </c>
      <c r="C11" s="85">
        <v>0</v>
      </c>
      <c r="D11" s="103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1620825</v>
      </c>
      <c r="D12" s="86">
        <v>2600</v>
      </c>
      <c r="E12" s="85">
        <f t="shared" si="2"/>
        <v>1623425</v>
      </c>
      <c r="F12" s="86">
        <v>55274</v>
      </c>
      <c r="G12" s="86">
        <f t="shared" si="3"/>
        <v>55274</v>
      </c>
      <c r="H12" s="86">
        <f t="shared" si="4"/>
        <v>1568151</v>
      </c>
    </row>
    <row r="13" spans="1:8" ht="10.5" customHeight="1" x14ac:dyDescent="0.25">
      <c r="A13" s="82"/>
      <c r="B13" s="81" t="s">
        <v>301</v>
      </c>
      <c r="C13" s="85">
        <v>610337</v>
      </c>
      <c r="D13" s="103">
        <v>0</v>
      </c>
      <c r="E13" s="85">
        <f t="shared" si="2"/>
        <v>610337</v>
      </c>
      <c r="F13" s="86">
        <v>0</v>
      </c>
      <c r="G13" s="86">
        <v>0</v>
      </c>
      <c r="H13" s="86">
        <f t="shared" si="4"/>
        <v>610337</v>
      </c>
    </row>
    <row r="14" spans="1:8" ht="10.5" customHeight="1" x14ac:dyDescent="0.25">
      <c r="A14" s="82"/>
      <c r="B14" s="81" t="s">
        <v>302</v>
      </c>
      <c r="C14" s="85">
        <v>2105299</v>
      </c>
      <c r="D14" s="86">
        <v>-2600</v>
      </c>
      <c r="E14" s="85">
        <f t="shared" si="2"/>
        <v>2102699</v>
      </c>
      <c r="F14" s="86">
        <v>740892</v>
      </c>
      <c r="G14" s="86">
        <v>522139</v>
      </c>
      <c r="H14" s="86">
        <f t="shared" si="4"/>
        <v>1361807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6" t="s">
        <v>305</v>
      </c>
      <c r="B17" s="247"/>
      <c r="C17" s="85">
        <f>SUM(C18:C26)</f>
        <v>1214292</v>
      </c>
      <c r="D17" s="85">
        <f>SUM(D18:D26)</f>
        <v>0</v>
      </c>
      <c r="E17" s="85">
        <f>SUM(E18:E26)</f>
        <v>1214292</v>
      </c>
      <c r="F17" s="85">
        <f>SUM(F18:F26)</f>
        <v>464416</v>
      </c>
      <c r="G17" s="85">
        <f>SUM(G18:G26)</f>
        <v>464416</v>
      </c>
      <c r="H17" s="86">
        <f t="shared" ref="H17:H56" si="5">E17-F17</f>
        <v>749876</v>
      </c>
    </row>
    <row r="18" spans="1:8" ht="10.5" customHeight="1" x14ac:dyDescent="0.25">
      <c r="A18" s="82"/>
      <c r="B18" s="81" t="s">
        <v>306</v>
      </c>
      <c r="C18" s="85">
        <v>556000</v>
      </c>
      <c r="D18" s="86">
        <v>0</v>
      </c>
      <c r="E18" s="86">
        <f>C18+D18</f>
        <v>556000</v>
      </c>
      <c r="F18" s="86">
        <v>281571</v>
      </c>
      <c r="G18" s="86">
        <f>F18</f>
        <v>281571</v>
      </c>
      <c r="H18" s="86">
        <f t="shared" si="5"/>
        <v>274429</v>
      </c>
    </row>
    <row r="19" spans="1:8" ht="10.5" customHeight="1" x14ac:dyDescent="0.25">
      <c r="A19" s="82"/>
      <c r="B19" s="81" t="s">
        <v>307</v>
      </c>
      <c r="C19" s="85">
        <v>130000</v>
      </c>
      <c r="D19" s="86">
        <v>0</v>
      </c>
      <c r="E19" s="86">
        <f t="shared" ref="E19:E26" si="6">C19+D19</f>
        <v>130000</v>
      </c>
      <c r="F19" s="86">
        <v>43399</v>
      </c>
      <c r="G19" s="86">
        <f t="shared" ref="G19:G26" si="7">F19</f>
        <v>43399</v>
      </c>
      <c r="H19" s="86">
        <f t="shared" si="5"/>
        <v>86601</v>
      </c>
    </row>
    <row r="20" spans="1:8" ht="10.5" customHeight="1" x14ac:dyDescent="0.25">
      <c r="A20" s="82"/>
      <c r="B20" s="81" t="s">
        <v>308</v>
      </c>
      <c r="C20" s="85"/>
      <c r="D20" s="86">
        <v>-2500</v>
      </c>
      <c r="E20" s="86">
        <f t="shared" si="6"/>
        <v>-2500</v>
      </c>
      <c r="F20" s="86">
        <v>0</v>
      </c>
      <c r="G20" s="86">
        <f t="shared" si="7"/>
        <v>0</v>
      </c>
      <c r="H20" s="86">
        <f t="shared" si="5"/>
        <v>-2500</v>
      </c>
    </row>
    <row r="21" spans="1:8" ht="10.5" customHeight="1" x14ac:dyDescent="0.25">
      <c r="A21" s="82"/>
      <c r="B21" s="81" t="s">
        <v>309</v>
      </c>
      <c r="C21" s="85">
        <v>60000</v>
      </c>
      <c r="D21" s="86">
        <v>0</v>
      </c>
      <c r="E21" s="86">
        <f t="shared" si="6"/>
        <v>60000</v>
      </c>
      <c r="F21" s="86">
        <v>21111</v>
      </c>
      <c r="G21" s="86">
        <f t="shared" si="7"/>
        <v>21111</v>
      </c>
      <c r="H21" s="86">
        <f t="shared" si="5"/>
        <v>38889</v>
      </c>
    </row>
    <row r="22" spans="1:8" ht="10.5" customHeight="1" x14ac:dyDescent="0.25">
      <c r="A22" s="82"/>
      <c r="B22" s="81" t="s">
        <v>310</v>
      </c>
      <c r="C22" s="85">
        <v>220925</v>
      </c>
      <c r="D22" s="86">
        <v>2500</v>
      </c>
      <c r="E22" s="86">
        <f t="shared" si="6"/>
        <v>223425</v>
      </c>
      <c r="F22" s="86">
        <v>60266</v>
      </c>
      <c r="G22" s="86">
        <f t="shared" si="7"/>
        <v>60266</v>
      </c>
      <c r="H22" s="86">
        <f t="shared" si="5"/>
        <v>163159</v>
      </c>
    </row>
    <row r="23" spans="1:8" ht="10.5" customHeight="1" x14ac:dyDescent="0.25">
      <c r="A23" s="82"/>
      <c r="B23" s="81" t="s">
        <v>311</v>
      </c>
      <c r="C23" s="85">
        <v>181367</v>
      </c>
      <c r="D23" s="86">
        <v>0</v>
      </c>
      <c r="E23" s="86">
        <f t="shared" si="6"/>
        <v>181367</v>
      </c>
      <c r="F23" s="86">
        <v>52897</v>
      </c>
      <c r="G23" s="86">
        <f>F23</f>
        <v>52897</v>
      </c>
      <c r="H23" s="86">
        <f t="shared" si="5"/>
        <v>128470</v>
      </c>
    </row>
    <row r="24" spans="1:8" ht="10.5" customHeight="1" x14ac:dyDescent="0.25">
      <c r="A24" s="82"/>
      <c r="B24" s="81" t="s">
        <v>312</v>
      </c>
      <c r="C24" s="85">
        <v>24000</v>
      </c>
      <c r="D24" s="103">
        <v>0</v>
      </c>
      <c r="E24" s="86">
        <f t="shared" si="6"/>
        <v>24000</v>
      </c>
      <c r="F24" s="86">
        <v>2490</v>
      </c>
      <c r="G24" s="86">
        <f t="shared" si="7"/>
        <v>2490</v>
      </c>
      <c r="H24" s="86">
        <f t="shared" si="5"/>
        <v>21510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8" ht="10.5" customHeight="1" x14ac:dyDescent="0.25">
      <c r="A26" s="82"/>
      <c r="B26" s="81" t="s">
        <v>314</v>
      </c>
      <c r="C26" s="85">
        <v>42000</v>
      </c>
      <c r="D26" s="86">
        <v>0</v>
      </c>
      <c r="E26" s="86">
        <f t="shared" si="6"/>
        <v>42000</v>
      </c>
      <c r="F26" s="86">
        <v>2682</v>
      </c>
      <c r="G26" s="86">
        <f t="shared" si="7"/>
        <v>2682</v>
      </c>
      <c r="H26" s="86">
        <f t="shared" si="5"/>
        <v>39318</v>
      </c>
    </row>
    <row r="27" spans="1:8" ht="10.5" customHeight="1" x14ac:dyDescent="0.25">
      <c r="A27" s="246" t="s">
        <v>315</v>
      </c>
      <c r="B27" s="247"/>
      <c r="C27" s="85">
        <f>SUM(C28:C36)</f>
        <v>3830263</v>
      </c>
      <c r="D27" s="85">
        <f>SUM(D28:D36)</f>
        <v>-8720</v>
      </c>
      <c r="E27" s="85">
        <f>SUM(E28:E36)</f>
        <v>3821543</v>
      </c>
      <c r="F27" s="85">
        <f>SUM(F28:F36)</f>
        <v>1092410.53</v>
      </c>
      <c r="G27" s="85">
        <f>SUM(G28:G36)</f>
        <v>1038654.53</v>
      </c>
      <c r="H27" s="86">
        <f t="shared" si="5"/>
        <v>2729132.4699999997</v>
      </c>
    </row>
    <row r="28" spans="1:8" ht="10.5" customHeight="1" x14ac:dyDescent="0.25">
      <c r="A28" s="82"/>
      <c r="B28" s="81" t="s">
        <v>316</v>
      </c>
      <c r="C28" s="85">
        <v>571583</v>
      </c>
      <c r="D28" s="103">
        <v>0</v>
      </c>
      <c r="E28" s="86">
        <f>C28+D28</f>
        <v>571583</v>
      </c>
      <c r="F28" s="86">
        <v>62075</v>
      </c>
      <c r="G28" s="86">
        <f>F28</f>
        <v>62075</v>
      </c>
      <c r="H28" s="86">
        <f t="shared" si="5"/>
        <v>509508</v>
      </c>
    </row>
    <row r="29" spans="1:8" ht="10.5" customHeight="1" x14ac:dyDescent="0.25">
      <c r="A29" s="82"/>
      <c r="B29" s="81" t="s">
        <v>317</v>
      </c>
      <c r="C29" s="85">
        <v>300000</v>
      </c>
      <c r="D29" s="86">
        <v>0</v>
      </c>
      <c r="E29" s="86">
        <f>C29+D29</f>
        <v>300000</v>
      </c>
      <c r="F29" s="86">
        <v>20980</v>
      </c>
      <c r="G29" s="86">
        <f>F29</f>
        <v>20980</v>
      </c>
      <c r="H29" s="86">
        <f t="shared" si="5"/>
        <v>279020</v>
      </c>
    </row>
    <row r="30" spans="1:8" ht="10.5" customHeight="1" x14ac:dyDescent="0.25">
      <c r="A30" s="82"/>
      <c r="B30" s="81" t="s">
        <v>318</v>
      </c>
      <c r="C30" s="85">
        <v>1015200</v>
      </c>
      <c r="D30" s="86">
        <v>0</v>
      </c>
      <c r="E30" s="86">
        <f t="shared" ref="E30:E36" si="8">C30+D30</f>
        <v>1015200</v>
      </c>
      <c r="F30" s="86">
        <v>278331</v>
      </c>
      <c r="G30" s="86">
        <f t="shared" ref="G30:G36" si="9">F30</f>
        <v>278331</v>
      </c>
      <c r="H30" s="86">
        <f t="shared" si="5"/>
        <v>736869</v>
      </c>
    </row>
    <row r="31" spans="1:8" ht="10.5" customHeight="1" x14ac:dyDescent="0.25">
      <c r="A31" s="82"/>
      <c r="B31" s="81" t="s">
        <v>319</v>
      </c>
      <c r="C31" s="85">
        <v>124000</v>
      </c>
      <c r="D31" s="86">
        <v>0</v>
      </c>
      <c r="E31" s="86">
        <f t="shared" si="8"/>
        <v>124000</v>
      </c>
      <c r="F31" s="86">
        <v>21692</v>
      </c>
      <c r="G31" s="86">
        <f t="shared" si="9"/>
        <v>21692</v>
      </c>
      <c r="H31" s="86">
        <f t="shared" si="5"/>
        <v>102308</v>
      </c>
    </row>
    <row r="32" spans="1:8" ht="10.5" customHeight="1" x14ac:dyDescent="0.25">
      <c r="A32" s="82"/>
      <c r="B32" s="81" t="s">
        <v>320</v>
      </c>
      <c r="C32" s="85">
        <v>488480</v>
      </c>
      <c r="D32" s="86">
        <v>90000</v>
      </c>
      <c r="E32" s="86">
        <f t="shared" si="8"/>
        <v>578480</v>
      </c>
      <c r="F32" s="86">
        <v>422062</v>
      </c>
      <c r="G32" s="86">
        <v>368306</v>
      </c>
      <c r="H32" s="86">
        <f t="shared" si="5"/>
        <v>156418</v>
      </c>
    </row>
    <row r="33" spans="1:8" ht="10.5" customHeight="1" x14ac:dyDescent="0.25">
      <c r="A33" s="82"/>
      <c r="B33" s="81" t="s">
        <v>321</v>
      </c>
      <c r="C33" s="85">
        <v>12000</v>
      </c>
      <c r="D33" s="86">
        <v>0</v>
      </c>
      <c r="E33" s="86">
        <f t="shared" si="8"/>
        <v>12000</v>
      </c>
      <c r="F33" s="86">
        <v>0</v>
      </c>
      <c r="G33" s="86">
        <f t="shared" si="9"/>
        <v>0</v>
      </c>
      <c r="H33" s="86">
        <f t="shared" si="5"/>
        <v>12000</v>
      </c>
    </row>
    <row r="34" spans="1:8" ht="10.5" customHeight="1" x14ac:dyDescent="0.25">
      <c r="A34" s="82"/>
      <c r="B34" s="81" t="s">
        <v>322</v>
      </c>
      <c r="C34" s="85">
        <v>233000</v>
      </c>
      <c r="D34" s="103">
        <v>0</v>
      </c>
      <c r="E34" s="86">
        <f t="shared" si="8"/>
        <v>233000</v>
      </c>
      <c r="F34" s="86">
        <v>44058</v>
      </c>
      <c r="G34" s="86">
        <f t="shared" si="9"/>
        <v>44058</v>
      </c>
      <c r="H34" s="86">
        <f t="shared" si="5"/>
        <v>188942</v>
      </c>
    </row>
    <row r="35" spans="1:8" ht="10.5" customHeight="1" x14ac:dyDescent="0.25">
      <c r="A35" s="82"/>
      <c r="B35" s="81" t="s">
        <v>323</v>
      </c>
      <c r="C35" s="85">
        <v>120000</v>
      </c>
      <c r="D35" s="86">
        <v>-98799</v>
      </c>
      <c r="E35" s="86">
        <f t="shared" si="8"/>
        <v>21201</v>
      </c>
      <c r="F35" s="86">
        <v>164238</v>
      </c>
      <c r="G35" s="86">
        <f t="shared" si="9"/>
        <v>164238</v>
      </c>
      <c r="H35" s="86">
        <f t="shared" si="5"/>
        <v>-143037</v>
      </c>
    </row>
    <row r="36" spans="1:8" ht="10.5" customHeight="1" x14ac:dyDescent="0.25">
      <c r="A36" s="82"/>
      <c r="B36" s="81" t="s">
        <v>324</v>
      </c>
      <c r="C36" s="85">
        <v>966000</v>
      </c>
      <c r="D36" s="86">
        <v>79</v>
      </c>
      <c r="E36" s="86">
        <f t="shared" si="8"/>
        <v>966079</v>
      </c>
      <c r="F36" s="86">
        <v>78974.53</v>
      </c>
      <c r="G36" s="86">
        <f t="shared" si="9"/>
        <v>78974.53</v>
      </c>
      <c r="H36" s="86">
        <f t="shared" si="5"/>
        <v>887104.47</v>
      </c>
    </row>
    <row r="37" spans="1:8" ht="16.5" customHeight="1" x14ac:dyDescent="0.25">
      <c r="A37" s="252" t="s">
        <v>325</v>
      </c>
      <c r="B37" s="253"/>
      <c r="C37" s="85">
        <f>SUM(C38:C46)</f>
        <v>10191813</v>
      </c>
      <c r="D37" s="85">
        <f>SUM(D38:D46)</f>
        <v>575000</v>
      </c>
      <c r="E37" s="85">
        <f t="shared" ref="E37:G37" si="10">SUM(E38:E46)</f>
        <v>10766813</v>
      </c>
      <c r="F37" s="85">
        <f t="shared" si="10"/>
        <v>1893583</v>
      </c>
      <c r="G37" s="85">
        <f t="shared" si="10"/>
        <v>1893583</v>
      </c>
      <c r="H37" s="86">
        <f t="shared" si="5"/>
        <v>8873230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10191813</v>
      </c>
      <c r="D41" s="103">
        <v>575000</v>
      </c>
      <c r="E41" s="86">
        <f>C41+D41</f>
        <v>10766813</v>
      </c>
      <c r="F41" s="86">
        <v>1893583</v>
      </c>
      <c r="G41" s="86">
        <v>1893583</v>
      </c>
      <c r="H41" s="86">
        <f t="shared" si="5"/>
        <v>8873230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46" t="s">
        <v>335</v>
      </c>
      <c r="B47" s="247"/>
      <c r="C47" s="85">
        <f>SUM(C48:C56)</f>
        <v>0</v>
      </c>
      <c r="D47" s="85">
        <f t="shared" ref="D47:G47" si="11">SUM(D48:D56)</f>
        <v>8799</v>
      </c>
      <c r="E47" s="85">
        <f t="shared" si="11"/>
        <v>8799</v>
      </c>
      <c r="F47" s="85">
        <f t="shared" si="11"/>
        <v>18443</v>
      </c>
      <c r="G47" s="85">
        <f t="shared" si="11"/>
        <v>18443</v>
      </c>
      <c r="H47" s="86">
        <f t="shared" si="5"/>
        <v>-9644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f>D48</f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2">D49</f>
        <v>0</v>
      </c>
      <c r="F49" s="85">
        <v>0</v>
      </c>
      <c r="G49" s="85">
        <f t="shared" ref="G49:G54" si="13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2"/>
        <v>0</v>
      </c>
      <c r="F50" s="85">
        <v>0</v>
      </c>
      <c r="G50" s="85">
        <f t="shared" si="13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3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8799</v>
      </c>
      <c r="E53" s="85">
        <f>C53+D53</f>
        <v>8799</v>
      </c>
      <c r="F53" s="85">
        <v>18443</v>
      </c>
      <c r="G53" s="85">
        <f t="shared" si="13"/>
        <v>18443</v>
      </c>
      <c r="H53" s="86">
        <f t="shared" si="5"/>
        <v>-9644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46" t="s">
        <v>345</v>
      </c>
      <c r="B57" s="247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6" t="s">
        <v>349</v>
      </c>
      <c r="B61" s="247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6" t="s">
        <v>358</v>
      </c>
      <c r="B70" s="247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6" t="s">
        <v>362</v>
      </c>
      <c r="B74" s="247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2"/>
      <c r="B82" s="273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3"/>
      <c r="B84" s="264"/>
      <c r="C84" s="250">
        <f>C86+C94+C104+C114+C124+C134+C138+C147+C151</f>
        <v>0</v>
      </c>
      <c r="D84" s="250">
        <f>D86+D94+D104+D114+D124+D134+D138+D147+D151</f>
        <v>18500000</v>
      </c>
      <c r="E84" s="250">
        <f t="shared" ref="E84" si="18">E86+E94+E104+E114+E124+E134+E138+E147+E151</f>
        <v>18500000</v>
      </c>
      <c r="F84" s="250">
        <f t="shared" ref="F84:H84" si="19">F86+F94+F104+F114+F124+F134+F138+F147+F151</f>
        <v>14041946</v>
      </c>
      <c r="G84" s="250">
        <f t="shared" si="19"/>
        <v>14041946</v>
      </c>
      <c r="H84" s="250">
        <f t="shared" si="19"/>
        <v>4458054</v>
      </c>
    </row>
    <row r="85" spans="1:8" ht="10.5" customHeight="1" x14ac:dyDescent="0.25">
      <c r="A85" s="248" t="s">
        <v>372</v>
      </c>
      <c r="B85" s="249"/>
      <c r="C85" s="251"/>
      <c r="D85" s="251"/>
      <c r="E85" s="251"/>
      <c r="F85" s="251"/>
      <c r="G85" s="251"/>
      <c r="H85" s="251"/>
    </row>
    <row r="86" spans="1:8" ht="10.5" customHeight="1" x14ac:dyDescent="0.25">
      <c r="A86" s="246" t="s">
        <v>297</v>
      </c>
      <c r="B86" s="247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46" t="s">
        <v>305</v>
      </c>
      <c r="B94" s="247"/>
      <c r="C94" s="85">
        <f>SUM(C95:C103)</f>
        <v>0</v>
      </c>
      <c r="D94" s="85">
        <f>D95+D96+D97+D98+D99+D100+D101+D102+D103</f>
        <v>1206300</v>
      </c>
      <c r="E94" s="85">
        <f t="shared" ref="E94" si="23">SUM(E95:E103)</f>
        <v>1206300</v>
      </c>
      <c r="F94" s="85">
        <f t="shared" ref="F94" si="24">SUM(F95:F103)</f>
        <v>791937</v>
      </c>
      <c r="G94" s="85">
        <f t="shared" ref="G94" si="25">SUM(G95:G103)</f>
        <v>791937</v>
      </c>
      <c r="H94" s="85">
        <f t="shared" ref="H94" si="26">SUM(H95:H103)</f>
        <v>414363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1052000</v>
      </c>
      <c r="E96" s="86">
        <f t="shared" ref="E96:E103" si="27">C96+D96</f>
        <v>1052000</v>
      </c>
      <c r="F96" s="86">
        <v>791937</v>
      </c>
      <c r="G96" s="86">
        <v>791937</v>
      </c>
      <c r="H96" s="86">
        <f t="shared" ref="H96:H103" si="28">E96-F96</f>
        <v>260063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103">
        <v>154300</v>
      </c>
      <c r="E101" s="86">
        <f t="shared" si="27"/>
        <v>154300</v>
      </c>
      <c r="F101" s="86">
        <v>0</v>
      </c>
      <c r="G101" s="86">
        <v>0</v>
      </c>
      <c r="H101" s="86">
        <f t="shared" si="28"/>
        <v>154300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v>0</v>
      </c>
      <c r="H103" s="86">
        <f t="shared" si="28"/>
        <v>0</v>
      </c>
    </row>
    <row r="104" spans="1:9" ht="10.5" customHeight="1" x14ac:dyDescent="0.25">
      <c r="A104" s="246" t="s">
        <v>315</v>
      </c>
      <c r="B104" s="247"/>
      <c r="C104" s="85">
        <f>SUM(C105:C113)</f>
        <v>0</v>
      </c>
      <c r="D104" s="85">
        <f>D105+D106+D107+D108+D109+D110+D111+D112+D113</f>
        <v>17293700</v>
      </c>
      <c r="E104" s="85">
        <f t="shared" ref="E104:G104" si="29">SUM(E105:E113)</f>
        <v>17293700</v>
      </c>
      <c r="F104" s="85">
        <f t="shared" si="29"/>
        <v>13250009</v>
      </c>
      <c r="G104" s="85">
        <f t="shared" si="29"/>
        <v>13250009</v>
      </c>
      <c r="H104" s="85">
        <f t="shared" ref="H104" si="30">SUM(H105:H113)</f>
        <v>4043691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551250</v>
      </c>
      <c r="E105" s="86">
        <f>C105+D105</f>
        <v>551250</v>
      </c>
      <c r="F105" s="86">
        <v>375840</v>
      </c>
      <c r="G105" s="86">
        <f>F105</f>
        <v>375840</v>
      </c>
      <c r="H105" s="86">
        <f>E105-F105</f>
        <v>175410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4864000</v>
      </c>
      <c r="E106" s="86">
        <f t="shared" ref="E106:E113" si="31">C106+D106</f>
        <v>4864000</v>
      </c>
      <c r="F106" s="86">
        <v>4555964</v>
      </c>
      <c r="G106" s="86">
        <f>F106</f>
        <v>4555964</v>
      </c>
      <c r="H106" s="86">
        <f t="shared" ref="H106:H113" si="32">E106-F106</f>
        <v>308036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8824950</v>
      </c>
      <c r="E107" s="86">
        <f t="shared" si="31"/>
        <v>8824950</v>
      </c>
      <c r="F107" s="86">
        <v>7847402</v>
      </c>
      <c r="G107" s="86">
        <f>F107</f>
        <v>7847402</v>
      </c>
      <c r="H107" s="86">
        <f t="shared" si="32"/>
        <v>977548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150000</v>
      </c>
      <c r="E109" s="86">
        <f t="shared" si="31"/>
        <v>150000</v>
      </c>
      <c r="F109" s="86">
        <v>0</v>
      </c>
      <c r="G109" s="86">
        <v>0</v>
      </c>
      <c r="H109" s="86">
        <f t="shared" si="32"/>
        <v>150000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1475000</v>
      </c>
      <c r="E110" s="86">
        <f t="shared" si="31"/>
        <v>1475000</v>
      </c>
      <c r="F110" s="86">
        <v>94888</v>
      </c>
      <c r="G110" s="86">
        <f>F110</f>
        <v>94888</v>
      </c>
      <c r="H110" s="86">
        <f t="shared" si="32"/>
        <v>1380112</v>
      </c>
    </row>
    <row r="111" spans="1:9" ht="10.5" customHeight="1" x14ac:dyDescent="0.25">
      <c r="A111" s="82"/>
      <c r="B111" s="81" t="s">
        <v>322</v>
      </c>
      <c r="C111" s="85">
        <v>0</v>
      </c>
      <c r="D111" s="103">
        <v>98000</v>
      </c>
      <c r="E111" s="86">
        <f t="shared" si="31"/>
        <v>98000</v>
      </c>
      <c r="F111" s="86">
        <v>375915</v>
      </c>
      <c r="G111" s="86">
        <f>F111</f>
        <v>375915</v>
      </c>
      <c r="H111" s="86">
        <f t="shared" si="32"/>
        <v>-277915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1312000</v>
      </c>
      <c r="E112" s="86">
        <f t="shared" si="31"/>
        <v>1312000</v>
      </c>
      <c r="F112" s="86">
        <v>0</v>
      </c>
      <c r="G112" s="86">
        <v>0</v>
      </c>
      <c r="H112" s="86">
        <f t="shared" si="32"/>
        <v>1312000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18500</v>
      </c>
      <c r="E113" s="86">
        <f t="shared" si="31"/>
        <v>18500</v>
      </c>
      <c r="F113" s="86">
        <v>0</v>
      </c>
      <c r="G113" s="86">
        <v>0</v>
      </c>
      <c r="H113" s="86">
        <f t="shared" si="32"/>
        <v>18500</v>
      </c>
    </row>
    <row r="114" spans="1:8" ht="19.5" customHeight="1" x14ac:dyDescent="0.25">
      <c r="A114" s="252" t="s">
        <v>325</v>
      </c>
      <c r="B114" s="253"/>
      <c r="C114" s="85">
        <f>SUM(C115:C123)</f>
        <v>0</v>
      </c>
      <c r="D114" s="85">
        <f t="shared" ref="D114:F114" si="33">SUM(D115:D123)</f>
        <v>0</v>
      </c>
      <c r="E114" s="85">
        <f t="shared" si="33"/>
        <v>0</v>
      </c>
      <c r="F114" s="85">
        <f t="shared" si="33"/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v>0</v>
      </c>
      <c r="F118" s="86">
        <v>0</v>
      </c>
      <c r="G118" s="86"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6" t="s">
        <v>335</v>
      </c>
      <c r="B124" s="247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6" t="s">
        <v>345</v>
      </c>
      <c r="B134" s="247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6" t="s">
        <v>349</v>
      </c>
      <c r="B138" s="247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6" t="s">
        <v>358</v>
      </c>
      <c r="B147" s="247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6" t="s">
        <v>362</v>
      </c>
      <c r="B151" s="247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8" t="s">
        <v>373</v>
      </c>
      <c r="B160" s="249"/>
      <c r="C160" s="89">
        <f t="shared" ref="C160:H160" si="44">C8+C84</f>
        <v>28826237</v>
      </c>
      <c r="D160" s="89">
        <f>D8+D84</f>
        <v>19075079</v>
      </c>
      <c r="E160" s="149">
        <f t="shared" si="44"/>
        <v>47901316</v>
      </c>
      <c r="F160" s="89">
        <f>F8+F84</f>
        <v>20664124.530000001</v>
      </c>
      <c r="G160" s="153">
        <f>G8+G84</f>
        <v>20391615.530000001</v>
      </c>
      <c r="H160" s="89">
        <f t="shared" si="44"/>
        <v>27237191.469999999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6" t="s">
        <v>120</v>
      </c>
      <c r="B1" s="277"/>
      <c r="C1" s="277"/>
      <c r="D1" s="277"/>
      <c r="E1" s="277"/>
      <c r="F1" s="277"/>
      <c r="G1" s="278"/>
    </row>
    <row r="2" spans="1:7" ht="12" customHeight="1" x14ac:dyDescent="0.25">
      <c r="A2" s="157" t="s">
        <v>290</v>
      </c>
      <c r="B2" s="158"/>
      <c r="C2" s="158"/>
      <c r="D2" s="158"/>
      <c r="E2" s="158"/>
      <c r="F2" s="158"/>
      <c r="G2" s="159"/>
    </row>
    <row r="3" spans="1:7" ht="12" customHeight="1" x14ac:dyDescent="0.25">
      <c r="A3" s="157" t="s">
        <v>374</v>
      </c>
      <c r="B3" s="158"/>
      <c r="C3" s="158"/>
      <c r="D3" s="158"/>
      <c r="E3" s="158"/>
      <c r="F3" s="158"/>
      <c r="G3" s="159"/>
    </row>
    <row r="4" spans="1:7" ht="12" customHeight="1" x14ac:dyDescent="0.25">
      <c r="A4" s="157" t="s">
        <v>455</v>
      </c>
      <c r="B4" s="158"/>
      <c r="C4" s="158"/>
      <c r="D4" s="158"/>
      <c r="E4" s="158"/>
      <c r="F4" s="158"/>
      <c r="G4" s="159"/>
    </row>
    <row r="5" spans="1:7" ht="12" customHeight="1" thickBot="1" x14ac:dyDescent="0.3">
      <c r="A5" s="160" t="s">
        <v>444</v>
      </c>
      <c r="B5" s="161"/>
      <c r="C5" s="161"/>
      <c r="D5" s="161"/>
      <c r="E5" s="161"/>
      <c r="F5" s="161"/>
      <c r="G5" s="162"/>
    </row>
    <row r="6" spans="1:7" ht="12" customHeight="1" thickBot="1" x14ac:dyDescent="0.3">
      <c r="A6" s="220" t="s">
        <v>2</v>
      </c>
      <c r="B6" s="195" t="s">
        <v>292</v>
      </c>
      <c r="C6" s="196"/>
      <c r="D6" s="196"/>
      <c r="E6" s="196"/>
      <c r="F6" s="197"/>
      <c r="G6" s="220" t="s">
        <v>293</v>
      </c>
    </row>
    <row r="7" spans="1:7" ht="21.75" customHeight="1" thickBot="1" x14ac:dyDescent="0.3">
      <c r="A7" s="221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1"/>
    </row>
    <row r="8" spans="1:7" ht="12" customHeight="1" x14ac:dyDescent="0.25">
      <c r="A8" s="31" t="s">
        <v>375</v>
      </c>
      <c r="B8" s="274">
        <f>B10</f>
        <v>28826237</v>
      </c>
      <c r="C8" s="274">
        <f t="shared" ref="C8:G8" si="0">C10</f>
        <v>575079</v>
      </c>
      <c r="D8" s="274">
        <f t="shared" si="0"/>
        <v>29401316</v>
      </c>
      <c r="E8" s="274">
        <f t="shared" si="0"/>
        <v>6622179</v>
      </c>
      <c r="F8" s="274">
        <f t="shared" si="0"/>
        <v>6349670</v>
      </c>
      <c r="G8" s="274">
        <f t="shared" si="0"/>
        <v>22779137</v>
      </c>
    </row>
    <row r="9" spans="1:7" ht="12" customHeight="1" x14ac:dyDescent="0.25">
      <c r="A9" s="31" t="s">
        <v>376</v>
      </c>
      <c r="B9" s="275"/>
      <c r="C9" s="275"/>
      <c r="D9" s="275"/>
      <c r="E9" s="275"/>
      <c r="F9" s="275"/>
      <c r="G9" s="275"/>
    </row>
    <row r="10" spans="1:7" ht="12" customHeight="1" x14ac:dyDescent="0.25">
      <c r="A10" s="92" t="s">
        <v>443</v>
      </c>
      <c r="B10" s="104">
        <f>'FORMATO 4'!E15</f>
        <v>28826237</v>
      </c>
      <c r="C10" s="104">
        <f>'FORMATO 5'!F43</f>
        <v>575079</v>
      </c>
      <c r="D10" s="104">
        <f>B10+C10</f>
        <v>29401316</v>
      </c>
      <c r="E10" s="104">
        <f>'FORMATO 5'!H43</f>
        <v>6622179</v>
      </c>
      <c r="F10" s="104">
        <f>'FORMATO 5'!I43</f>
        <v>6349670</v>
      </c>
      <c r="G10" s="104">
        <f>D10-E10</f>
        <v>22779137</v>
      </c>
    </row>
    <row r="11" spans="1:7" ht="12" customHeight="1" x14ac:dyDescent="0.25">
      <c r="A11" s="117" t="s">
        <v>434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435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436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437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438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439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5">
        <f>B21</f>
        <v>0</v>
      </c>
      <c r="C19" s="275">
        <f t="shared" ref="C19:G19" si="1">C21</f>
        <v>18500000</v>
      </c>
      <c r="D19" s="275">
        <f t="shared" si="1"/>
        <v>18500000</v>
      </c>
      <c r="E19" s="275">
        <f t="shared" si="1"/>
        <v>14041946</v>
      </c>
      <c r="F19" s="275">
        <f t="shared" si="1"/>
        <v>14041946</v>
      </c>
      <c r="G19" s="275">
        <f t="shared" si="1"/>
        <v>4458054</v>
      </c>
    </row>
    <row r="20" spans="1:7" ht="12" customHeight="1" x14ac:dyDescent="0.25">
      <c r="A20" s="33" t="s">
        <v>378</v>
      </c>
      <c r="B20" s="275"/>
      <c r="C20" s="275"/>
      <c r="D20" s="275"/>
      <c r="E20" s="275"/>
      <c r="F20" s="275"/>
      <c r="G20" s="275"/>
    </row>
    <row r="21" spans="1:7" ht="12" customHeight="1" x14ac:dyDescent="0.25">
      <c r="A21" s="92" t="s">
        <v>443</v>
      </c>
      <c r="B21" s="98">
        <v>0</v>
      </c>
      <c r="C21" s="98">
        <f>'FORMATO 5'!F68</f>
        <v>18500000</v>
      </c>
      <c r="D21" s="104">
        <f>B21+C21</f>
        <v>18500000</v>
      </c>
      <c r="E21" s="98">
        <f>'FORMATO 4'!F16</f>
        <v>14041946</v>
      </c>
      <c r="F21" s="98">
        <f>'FORMATO 4'!G16</f>
        <v>14041946</v>
      </c>
      <c r="G21" s="104">
        <f>D21-E21</f>
        <v>4458054</v>
      </c>
    </row>
    <row r="22" spans="1:7" ht="12" customHeight="1" x14ac:dyDescent="0.25">
      <c r="A22" s="117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28826237</v>
      </c>
      <c r="C30" s="98">
        <f t="shared" ref="C30:G30" si="2">C8+C19</f>
        <v>19075079</v>
      </c>
      <c r="D30" s="98">
        <f t="shared" si="2"/>
        <v>47901316</v>
      </c>
      <c r="E30" s="98">
        <f t="shared" si="2"/>
        <v>20664125</v>
      </c>
      <c r="F30" s="98">
        <f t="shared" si="2"/>
        <v>20391616</v>
      </c>
      <c r="G30" s="98">
        <f t="shared" si="2"/>
        <v>27237191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4" t="s">
        <v>120</v>
      </c>
      <c r="B1" s="155"/>
      <c r="C1" s="155"/>
      <c r="D1" s="155"/>
      <c r="E1" s="155"/>
      <c r="F1" s="155"/>
      <c r="G1" s="155"/>
      <c r="H1" s="279"/>
    </row>
    <row r="2" spans="1:8" ht="9" customHeight="1" x14ac:dyDescent="0.25">
      <c r="A2" s="206" t="s">
        <v>290</v>
      </c>
      <c r="B2" s="207"/>
      <c r="C2" s="207"/>
      <c r="D2" s="207"/>
      <c r="E2" s="207"/>
      <c r="F2" s="207"/>
      <c r="G2" s="207"/>
      <c r="H2" s="280"/>
    </row>
    <row r="3" spans="1:8" ht="9" customHeight="1" x14ac:dyDescent="0.25">
      <c r="A3" s="206" t="s">
        <v>379</v>
      </c>
      <c r="B3" s="207"/>
      <c r="C3" s="207"/>
      <c r="D3" s="207"/>
      <c r="E3" s="207"/>
      <c r="F3" s="207"/>
      <c r="G3" s="207"/>
      <c r="H3" s="280"/>
    </row>
    <row r="4" spans="1:8" ht="9" customHeight="1" x14ac:dyDescent="0.25">
      <c r="A4" s="206" t="s">
        <v>455</v>
      </c>
      <c r="B4" s="207"/>
      <c r="C4" s="207"/>
      <c r="D4" s="207"/>
      <c r="E4" s="207"/>
      <c r="F4" s="207"/>
      <c r="G4" s="207"/>
      <c r="H4" s="280"/>
    </row>
    <row r="5" spans="1:8" ht="9" customHeight="1" thickBot="1" x14ac:dyDescent="0.3">
      <c r="A5" s="209" t="s">
        <v>1</v>
      </c>
      <c r="B5" s="210"/>
      <c r="C5" s="210"/>
      <c r="D5" s="210"/>
      <c r="E5" s="210"/>
      <c r="F5" s="210"/>
      <c r="G5" s="210"/>
      <c r="H5" s="281"/>
    </row>
    <row r="6" spans="1:8" ht="9" customHeight="1" thickBot="1" x14ac:dyDescent="0.3">
      <c r="A6" s="154" t="s">
        <v>2</v>
      </c>
      <c r="B6" s="156"/>
      <c r="C6" s="195" t="s">
        <v>292</v>
      </c>
      <c r="D6" s="196"/>
      <c r="E6" s="196"/>
      <c r="F6" s="196"/>
      <c r="G6" s="197"/>
      <c r="H6" s="220" t="s">
        <v>293</v>
      </c>
    </row>
    <row r="7" spans="1:8" ht="20.25" customHeight="1" thickBot="1" x14ac:dyDescent="0.3">
      <c r="A7" s="209"/>
      <c r="B7" s="211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1"/>
    </row>
    <row r="8" spans="1:8" ht="9" customHeight="1" x14ac:dyDescent="0.25">
      <c r="A8" s="282"/>
      <c r="B8" s="283"/>
      <c r="C8" s="91"/>
      <c r="D8" s="91"/>
      <c r="E8" s="91"/>
      <c r="F8" s="91"/>
      <c r="G8" s="91"/>
      <c r="H8" s="91"/>
    </row>
    <row r="9" spans="1:8" ht="9" customHeight="1" x14ac:dyDescent="0.25">
      <c r="A9" s="284" t="s">
        <v>380</v>
      </c>
      <c r="B9" s="285"/>
      <c r="C9" s="98">
        <f>C10+C20+C29+C40</f>
        <v>28826237</v>
      </c>
      <c r="D9" s="98">
        <f t="shared" ref="D9:H9" si="0">D10+D20+D29+D40</f>
        <v>575079</v>
      </c>
      <c r="E9" s="98">
        <f t="shared" si="0"/>
        <v>29401316</v>
      </c>
      <c r="F9" s="98">
        <f t="shared" si="0"/>
        <v>6622179</v>
      </c>
      <c r="G9" s="98">
        <f t="shared" si="0"/>
        <v>6349670</v>
      </c>
      <c r="H9" s="98">
        <f t="shared" si="0"/>
        <v>22779137</v>
      </c>
    </row>
    <row r="10" spans="1:8" ht="9" customHeight="1" x14ac:dyDescent="0.25">
      <c r="A10" s="226" t="s">
        <v>381</v>
      </c>
      <c r="B10" s="239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6" t="s">
        <v>390</v>
      </c>
      <c r="B20" s="239"/>
      <c r="C20" s="76">
        <f>SUM(C21:C27)</f>
        <v>28826237</v>
      </c>
      <c r="D20" s="76">
        <f t="shared" ref="D20:G20" si="3">SUM(D21:D27)</f>
        <v>575079</v>
      </c>
      <c r="E20" s="76">
        <f t="shared" si="3"/>
        <v>29401316</v>
      </c>
      <c r="F20" s="76">
        <f t="shared" si="3"/>
        <v>6622179</v>
      </c>
      <c r="G20" s="76">
        <f t="shared" si="3"/>
        <v>6349670</v>
      </c>
      <c r="H20" s="76">
        <f t="shared" si="2"/>
        <v>22779137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28826237</v>
      </c>
      <c r="D25" s="104">
        <f>'FORMATO 6B'!C10</f>
        <v>575079</v>
      </c>
      <c r="E25" s="76">
        <f t="shared" si="4"/>
        <v>29401316</v>
      </c>
      <c r="F25" s="104">
        <f>'FORMATO 6B'!E10</f>
        <v>6622179</v>
      </c>
      <c r="G25" s="104">
        <f>'FORMATO 6B'!F10</f>
        <v>6349670</v>
      </c>
      <c r="H25" s="76">
        <f t="shared" si="2"/>
        <v>22779137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6" t="s">
        <v>398</v>
      </c>
      <c r="B29" s="239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4" t="s">
        <v>408</v>
      </c>
      <c r="B40" s="286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6" t="s">
        <v>413</v>
      </c>
      <c r="B46" s="239"/>
      <c r="C46" s="76">
        <f>C47+C57+C66+C77</f>
        <v>0</v>
      </c>
      <c r="D46" s="76">
        <f t="shared" ref="D46:H46" si="7">D47+D57+D66+D77</f>
        <v>18500000</v>
      </c>
      <c r="E46" s="76">
        <f t="shared" si="7"/>
        <v>18500000</v>
      </c>
      <c r="F46" s="76">
        <f t="shared" si="7"/>
        <v>14041946</v>
      </c>
      <c r="G46" s="76">
        <f t="shared" si="7"/>
        <v>14041946</v>
      </c>
      <c r="H46" s="76">
        <f t="shared" si="7"/>
        <v>4458054</v>
      </c>
    </row>
    <row r="47" spans="1:8" ht="9" customHeight="1" x14ac:dyDescent="0.25">
      <c r="A47" s="226" t="s">
        <v>381</v>
      </c>
      <c r="B47" s="239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6" t="s">
        <v>390</v>
      </c>
      <c r="B57" s="239"/>
      <c r="C57" s="76">
        <f>SUM(C58:C64)</f>
        <v>0</v>
      </c>
      <c r="D57" s="76">
        <f t="shared" ref="D57:H57" si="9">SUM(D58:D64)</f>
        <v>18500000</v>
      </c>
      <c r="E57" s="76">
        <f t="shared" si="9"/>
        <v>18500000</v>
      </c>
      <c r="F57" s="76">
        <f t="shared" si="9"/>
        <v>14041946</v>
      </c>
      <c r="G57" s="76">
        <f t="shared" si="9"/>
        <v>14041946</v>
      </c>
      <c r="H57" s="76">
        <f t="shared" si="9"/>
        <v>4458054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18500000</v>
      </c>
      <c r="E61" s="76">
        <f>D61</f>
        <v>18500000</v>
      </c>
      <c r="F61" s="76">
        <f>'FORMATO 6B'!E21</f>
        <v>14041946</v>
      </c>
      <c r="G61" s="76">
        <f>'FORMATO 6B'!F21</f>
        <v>14041946</v>
      </c>
      <c r="H61" s="76">
        <f t="shared" si="10"/>
        <v>4458054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6" t="s">
        <v>398</v>
      </c>
      <c r="B66" s="239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6" t="s">
        <v>408</v>
      </c>
      <c r="B77" s="239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6" t="s">
        <v>373</v>
      </c>
      <c r="B83" s="239"/>
      <c r="C83" s="76">
        <f>C9+C46</f>
        <v>28826237</v>
      </c>
      <c r="D83" s="76">
        <f t="shared" ref="D83:H83" si="14">D9+D46</f>
        <v>19075079</v>
      </c>
      <c r="E83" s="76">
        <f t="shared" si="14"/>
        <v>47901316</v>
      </c>
      <c r="F83" s="76">
        <f t="shared" si="14"/>
        <v>20664125</v>
      </c>
      <c r="G83" s="76">
        <f t="shared" si="14"/>
        <v>20391616</v>
      </c>
      <c r="H83" s="76">
        <f t="shared" si="14"/>
        <v>27237191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D24" sqref="D24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9" t="s">
        <v>120</v>
      </c>
      <c r="B1" s="290"/>
      <c r="C1" s="290"/>
      <c r="D1" s="290"/>
      <c r="E1" s="290"/>
      <c r="F1" s="290"/>
      <c r="G1" s="291"/>
    </row>
    <row r="2" spans="1:7" x14ac:dyDescent="0.25">
      <c r="A2" s="292" t="s">
        <v>290</v>
      </c>
      <c r="B2" s="293"/>
      <c r="C2" s="293"/>
      <c r="D2" s="293"/>
      <c r="E2" s="293"/>
      <c r="F2" s="293"/>
      <c r="G2" s="294"/>
    </row>
    <row r="3" spans="1:7" x14ac:dyDescent="0.25">
      <c r="A3" s="292" t="s">
        <v>414</v>
      </c>
      <c r="B3" s="293"/>
      <c r="C3" s="293"/>
      <c r="D3" s="293"/>
      <c r="E3" s="293"/>
      <c r="F3" s="293"/>
      <c r="G3" s="294"/>
    </row>
    <row r="4" spans="1:7" x14ac:dyDescent="0.25">
      <c r="A4" s="206" t="s">
        <v>455</v>
      </c>
      <c r="B4" s="293"/>
      <c r="C4" s="293"/>
      <c r="D4" s="293"/>
      <c r="E4" s="293"/>
      <c r="F4" s="293"/>
      <c r="G4" s="294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297"/>
    </row>
    <row r="6" spans="1:7" ht="15.75" thickBot="1" x14ac:dyDescent="0.3">
      <c r="A6" s="298" t="s">
        <v>2</v>
      </c>
      <c r="B6" s="300" t="s">
        <v>292</v>
      </c>
      <c r="C6" s="301"/>
      <c r="D6" s="301"/>
      <c r="E6" s="301"/>
      <c r="F6" s="302"/>
      <c r="G6" s="287" t="s">
        <v>293</v>
      </c>
    </row>
    <row r="7" spans="1:7" ht="20.25" customHeight="1" thickBot="1" x14ac:dyDescent="0.3">
      <c r="A7" s="299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8"/>
    </row>
    <row r="8" spans="1:7" x14ac:dyDescent="0.25">
      <c r="A8" s="134" t="s">
        <v>416</v>
      </c>
      <c r="B8" s="135">
        <f>B9+B10+B11+B14++B18</f>
        <v>13589869</v>
      </c>
      <c r="C8" s="135">
        <f t="shared" ref="C8:G8" si="0">C9+C10+C11+C14++C18</f>
        <v>0</v>
      </c>
      <c r="D8" s="135">
        <f t="shared" si="0"/>
        <v>13589869</v>
      </c>
      <c r="E8" s="135">
        <f t="shared" si="0"/>
        <v>3153327</v>
      </c>
      <c r="F8" s="135">
        <f t="shared" si="0"/>
        <v>2934573</v>
      </c>
      <c r="G8" s="135">
        <f t="shared" si="0"/>
        <v>10436542</v>
      </c>
    </row>
    <row r="9" spans="1:7" x14ac:dyDescent="0.25">
      <c r="A9" s="136" t="s">
        <v>417</v>
      </c>
      <c r="B9" s="137">
        <v>13589869</v>
      </c>
      <c r="C9" s="138">
        <v>0</v>
      </c>
      <c r="D9" s="138">
        <f>B9+C9</f>
        <v>13589869</v>
      </c>
      <c r="E9" s="138">
        <v>3153327</v>
      </c>
      <c r="F9" s="138">
        <v>2934573</v>
      </c>
      <c r="G9" s="138">
        <f>D9-E9</f>
        <v>10436542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13589869</v>
      </c>
      <c r="C31" s="135">
        <f t="shared" ref="C31:G31" si="2">C8+C20</f>
        <v>0</v>
      </c>
      <c r="D31" s="135">
        <f t="shared" si="2"/>
        <v>13589869</v>
      </c>
      <c r="E31" s="135">
        <f t="shared" si="2"/>
        <v>3153327</v>
      </c>
      <c r="F31" s="135">
        <f t="shared" si="2"/>
        <v>2934573</v>
      </c>
      <c r="G31" s="135">
        <f t="shared" si="2"/>
        <v>10436542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2022-04-08T22:43:51Z</cp:lastPrinted>
  <dcterms:created xsi:type="dcterms:W3CDTF">2016-11-30T20:12:49Z</dcterms:created>
  <dcterms:modified xsi:type="dcterms:W3CDTF">2022-04-22T19:49:14Z</dcterms:modified>
</cp:coreProperties>
</file>