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AUTÓNOMOS Y PODERES\PODER JUDICIAL\"/>
    </mc:Choice>
  </mc:AlternateContent>
  <xr:revisionPtr revIDLastSave="0" documentId="10_ncr:8100000_{F448E4B1-17FF-43CB-AB1E-4559F138A24D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 a'!$C$3:$J$108</definedName>
    <definedName name="_xlnm.Print_Area" localSheetId="7">'formato 6 c'!$C$4:$J$100</definedName>
    <definedName name="_xlnm.Print_Area" localSheetId="8">'formato 6 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I76" i="12" l="1"/>
  <c r="H16" i="12" l="1"/>
  <c r="G16" i="12"/>
  <c r="E16" i="12"/>
  <c r="D16" i="12"/>
  <c r="G17" i="10" l="1"/>
  <c r="F19" i="12" l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95" i="10"/>
  <c r="H95" i="10"/>
  <c r="I95" i="10"/>
  <c r="G55" i="10"/>
  <c r="F31" i="10"/>
  <c r="G26" i="10"/>
  <c r="G21" i="10"/>
  <c r="G23" i="10"/>
  <c r="G24" i="10"/>
  <c r="G25" i="10"/>
  <c r="G27" i="10"/>
  <c r="G28" i="10"/>
  <c r="G29" i="10"/>
  <c r="G30" i="10"/>
  <c r="G15" i="10"/>
  <c r="G16" i="10"/>
  <c r="G18" i="10"/>
  <c r="G19" i="10"/>
  <c r="E34" i="1"/>
  <c r="I19" i="12" l="1"/>
  <c r="G20" i="10"/>
  <c r="I31" i="10"/>
  <c r="H31" i="10"/>
  <c r="G60" i="6"/>
  <c r="F60" i="6"/>
  <c r="I57" i="14" l="1"/>
  <c r="H57" i="14"/>
  <c r="F25" i="14"/>
  <c r="G59" i="14"/>
  <c r="G57" i="14" s="1"/>
  <c r="F18" i="12"/>
  <c r="J94" i="10"/>
  <c r="J93" i="10"/>
  <c r="J92" i="10"/>
  <c r="J91" i="10"/>
  <c r="G97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E95" i="10"/>
  <c r="K83" i="8"/>
  <c r="G18" i="6"/>
  <c r="F18" i="6"/>
  <c r="G13" i="6"/>
  <c r="F13" i="6"/>
  <c r="I18" i="12" l="1"/>
  <c r="I16" i="12" s="1"/>
  <c r="F16" i="12"/>
  <c r="G56" i="14"/>
  <c r="J97" i="10"/>
  <c r="J95" i="10" s="1"/>
  <c r="G95" i="10"/>
  <c r="H74" i="12" l="1"/>
  <c r="G74" i="12"/>
  <c r="F74" i="12"/>
  <c r="I74" i="12" s="1"/>
  <c r="E74" i="12"/>
  <c r="G57" i="10" l="1"/>
  <c r="G36" i="10"/>
  <c r="G33" i="10"/>
  <c r="F20" i="1"/>
  <c r="I14" i="12" l="1"/>
  <c r="I85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G14" i="10"/>
  <c r="J14" i="10" s="1"/>
  <c r="J15" i="10"/>
  <c r="J16" i="10"/>
  <c r="F12" i="1" l="1"/>
  <c r="E12" i="1"/>
  <c r="E14" i="12" l="1"/>
  <c r="E85" i="12" s="1"/>
  <c r="D14" i="12" l="1"/>
  <c r="D85" i="12" s="1"/>
  <c r="G14" i="12"/>
  <c r="G85" i="12" s="1"/>
  <c r="H14" i="12"/>
  <c r="H85" i="12" s="1"/>
  <c r="G66" i="10"/>
  <c r="J66" i="10" s="1"/>
  <c r="J23" i="10"/>
  <c r="J24" i="10"/>
  <c r="J25" i="10"/>
  <c r="J26" i="10"/>
  <c r="J27" i="10"/>
  <c r="J28" i="10"/>
  <c r="J29" i="10"/>
  <c r="J30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5" i="12" s="1"/>
  <c r="J67" i="1"/>
  <c r="F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J55" i="10"/>
  <c r="G41" i="10"/>
  <c r="J41" i="10" s="1"/>
  <c r="G40" i="10"/>
  <c r="J40" i="10" s="1"/>
  <c r="J36" i="10"/>
  <c r="G32" i="10"/>
  <c r="J21" i="10"/>
  <c r="J17" i="10"/>
  <c r="J32" i="10" l="1"/>
  <c r="G53" i="10"/>
  <c r="E22" i="6" l="1"/>
  <c r="I22" i="1"/>
  <c r="I12" i="1"/>
  <c r="H20" i="10" l="1"/>
  <c r="I20" i="10"/>
  <c r="K33" i="8" l="1"/>
  <c r="H20" i="8"/>
  <c r="J20" i="8"/>
  <c r="I20" i="8"/>
  <c r="J22" i="1"/>
  <c r="K20" i="8" l="1"/>
  <c r="K22" i="8"/>
  <c r="K16" i="8" l="1"/>
  <c r="I67" i="1" l="1"/>
  <c r="I12" i="10" l="1"/>
  <c r="E28" i="1" l="1"/>
  <c r="G22" i="6" l="1"/>
  <c r="F22" i="6"/>
  <c r="J63" i="1"/>
  <c r="G68" i="6" l="1"/>
  <c r="G70" i="6" s="1"/>
  <c r="F68" i="6"/>
  <c r="F70" i="6" s="1"/>
  <c r="J53" i="10" l="1"/>
  <c r="K110" i="22"/>
  <c r="K78" i="8" l="1"/>
  <c r="J59" i="14"/>
  <c r="J57" i="14" s="1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66" i="6"/>
  <c r="E71" i="6" s="1"/>
  <c r="E107" i="10"/>
  <c r="I25" i="3"/>
  <c r="E62" i="1"/>
  <c r="F62" i="1"/>
  <c r="F28" i="6"/>
  <c r="F31" i="6" s="1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3" i="10"/>
  <c r="J20" i="10" l="1"/>
  <c r="G34" i="10"/>
  <c r="G35" i="10"/>
  <c r="J35" i="10" s="1"/>
  <c r="G38" i="10"/>
  <c r="J38" i="10" s="1"/>
  <c r="J34" i="10" l="1"/>
  <c r="G39" i="10"/>
  <c r="G31" i="10" s="1"/>
  <c r="J31" i="10" s="1"/>
  <c r="J39" i="10" l="1"/>
  <c r="F11" i="10"/>
  <c r="F16" i="14" l="1"/>
  <c r="F14" i="14" s="1"/>
  <c r="F99" i="14" s="1"/>
  <c r="G11" i="10"/>
  <c r="J11" i="10"/>
  <c r="J107" i="10" s="1"/>
  <c r="G16" i="14"/>
  <c r="F13" i="14" l="1"/>
  <c r="G14" i="14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<sst xmlns="http://schemas.openxmlformats.org/spreadsheetml/2006/main" count="1121" uniqueCount="733">
  <si>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</si>
  <si>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</si>
  <si>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</si>
  <si>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</si>
  <si>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</si>
  <si>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</si>
  <si>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</si>
  <si>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</si>
  <si>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</si>
  <si>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</si>
  <si>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</si>
  <si>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</si>
  <si>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</si>
  <si>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</si>
  <si>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</si>
  <si>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</si>
  <si>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</si>
  <si>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</si>
  <si>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</si>
  <si>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</si>
  <si>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</si>
  <si>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</si>
  <si>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</si>
  <si>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</si>
  <si>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</si>
  <si>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</si>
  <si>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</si>
  <si>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</si>
  <si>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</si>
  <si>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</si>
  <si>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</si>
  <si>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</si>
  <si>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</si>
  <si>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</si>
  <si>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</si>
  <si>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</si>
  <si>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</si>
  <si>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</si>
  <si>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</si>
  <si>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</si>
  <si>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</si>
  <si>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</si>
  <si>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</si>
  <si>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</si>
  <si>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</si>
  <si>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</si>
  <si>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</si>
  <si>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</si>
  <si>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</si>
  <si>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</si>
  <si>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</si>
  <si>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</si>
  <si>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</si>
  <si>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</si>
  <si>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</si>
  <si>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</si>
  <si>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</si>
  <si>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</si>
  <si>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</si>
  <si>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</si>
  <si>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</si>
  <si>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</si>
  <si>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</si>
  <si>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</si>
  <si>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</si>
  <si>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</si>
  <si>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</si>
  <si>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</si>
  <si>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</si>
  <si>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</si>
  <si>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</si>
  <si>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</si>
  <si>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</si>
  <si>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</si>
  <si>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</si>
  <si>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</si>
  <si>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</si>
  <si>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</si>
  <si>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</si>
  <si>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</si>
  <si>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</si>
  <si>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</si>
  <si>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</si>
  <si>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</si>
  <si>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</si>
  <si>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</si>
  <si>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</si>
  <si>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</si>
  <si>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</si>
  <si>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</si>
  <si>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</si>
  <si>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</si>
  <si>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</si>
  <si>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</si>
  <si>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</si>
  <si>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</si>
  <si>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</si>
  <si>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</si>
  <si>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</si>
  <si>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</si>
  <si>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</si>
  <si>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</si>
  <si>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</si>
  <si>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</si>
  <si>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</si>
  <si>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</si>
  <si>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</si>
  <si>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</si>
  <si>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</si>
  <si>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</si>
  <si>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</si>
  <si>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</si>
  <si>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</si>
  <si>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</si>
  <si>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</si>
  <si>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</si>
  <si>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</si>
  <si>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</si>
  <si>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</si>
  <si>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</si>
  <si>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</si>
  <si>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</si>
  <si>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</si>
  <si>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</si>
  <si>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</si>
  <si>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</si>
  <si>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</si>
  <si>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</si>
  <si>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</si>
  <si>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</si>
  <si>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</si>
  <si>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</si>
  <si>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</si>
  <si>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</si>
  <si>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</si>
  <si>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</si>
  <si>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</si>
  <si>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</si>
  <si>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</si>
  <si>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</si>
  <si>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</si>
  <si>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</si>
  <si>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</si>
  <si>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</si>
  <si>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</si>
  <si>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</si>
  <si>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</si>
  <si>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</si>
  <si>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</si>
  <si>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</si>
  <si>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</si>
  <si>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</si>
  <si>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</si>
  <si>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</si>
  <si>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</si>
  <si>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</si>
  <si>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</si>
  <si>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</si>
  <si>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</si>
  <si>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</si>
  <si>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</si>
  <si>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</si>
  <si>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</si>
  <si>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</si>
  <si>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</si>
  <si>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</si>
  <si>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</si>
  <si>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</si>
  <si>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</si>
  <si>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</si>
  <si>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</si>
  <si>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</si>
  <si>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</si>
  <si>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</si>
  <si>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</si>
  <si>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</si>
  <si>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</si>
  <si>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</si>
  <si>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</si>
  <si>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</si>
  <si>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</si>
  <si>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</si>
  <si>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</si>
  <si>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</si>
  <si>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</si>
  <si>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</si>
  <si>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</si>
  <si>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</si>
  <si>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</si>
  <si>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</si>
  <si>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</si>
  <si>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</si>
  <si>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</si>
  <si>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</si>
  <si>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</si>
  <si>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</si>
  <si>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</si>
  <si>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</si>
  <si>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</si>
  <si>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</si>
  <si>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</si>
  <si>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</si>
  <si>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</si>
  <si>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</si>
  <si>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</si>
  <si>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</si>
  <si>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</si>
  <si>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</si>
  <si>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</si>
  <si>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</si>
  <si>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</si>
  <si>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</si>
  <si>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</si>
  <si>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</si>
  <si>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</si>
  <si>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</si>
  <si>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</si>
  <si>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</si>
  <si>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</si>
  <si>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</si>
  <si>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</si>
  <si>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</si>
  <si>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</si>
  <si>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</si>
  <si>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</si>
  <si>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</si>
  <si>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</si>
  <si>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</si>
  <si>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</si>
  <si>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</si>
  <si>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</si>
  <si>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</si>
  <si>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</si>
  <si>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</si>
  <si>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</si>
  <si>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</si>
  <si>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</si>
  <si>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</si>
  <si>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</si>
  <si>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</si>
  <si>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</si>
  <si>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</si>
  <si>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</si>
  <si>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</si>
  <si>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</si>
  <si>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</si>
  <si>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</si>
  <si>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</si>
  <si>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</si>
  <si>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</si>
  <si>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</si>
  <si>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</si>
  <si>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</si>
  <si>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</si>
  <si>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</si>
  <si>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</si>
  <si>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</si>
  <si>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</si>
  <si>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</si>
  <si>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</si>
  <si>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</si>
  <si>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</si>
  <si>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</si>
  <si>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</si>
  <si>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</si>
  <si>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</si>
  <si>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</si>
  <si>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</si>
  <si>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</si>
  <si>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</si>
  <si>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</si>
  <si>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</si>
  <si>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</si>
  <si>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</si>
  <si>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</si>
  <si>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</si>
  <si>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</si>
  <si>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</si>
  <si>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</si>
  <si>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</si>
  <si>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</si>
  <si>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</si>
  <si>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</si>
  <si>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</si>
  <si>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</si>
  <si>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</si>
  <si>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</si>
  <si>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</si>
  <si>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</si>
  <si>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</si>
  <si>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</si>
  <si>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</si>
  <si>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</si>
  <si>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</si>
  <si>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</si>
  <si>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</si>
  <si>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</si>
  <si>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</si>
  <si>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</si>
  <si>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</si>
  <si>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</si>
  <si>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</si>
  <si>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</si>
  <si>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</si>
  <si>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</si>
  <si>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</si>
  <si>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</si>
  <si>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</si>
  <si>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</si>
  <si>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</si>
  <si>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</si>
  <si>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</si>
  <si>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</si>
  <si>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</si>
  <si>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</si>
  <si>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</si>
  <si>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</si>
  <si>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</si>
  <si>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</si>
  <si>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</si>
  <si>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</si>
  <si>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</si>
  <si>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</si>
  <si>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</si>
  <si>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</si>
  <si>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</si>
  <si>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</si>
  <si>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</si>
  <si>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</si>
  <si>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</si>
  <si>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</si>
  <si>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</si>
  <si>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</si>
  <si>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</si>
  <si>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</si>
  <si>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</si>
  <si>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</si>
  <si>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</si>
  <si>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</si>
  <si>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</si>
  <si>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</si>
  <si>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</si>
  <si>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</si>
  <si>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</si>
  <si>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</si>
  <si>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</si>
  <si>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</si>
  <si>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</si>
  <si>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</si>
  <si>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</si>
  <si>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</si>
  <si>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</si>
  <si>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</si>
  <si>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</si>
  <si>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</si>
  <si>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</si>
  <si>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</si>
  <si>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</si>
  <si>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</si>
  <si>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</si>
  <si>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</si>
  <si>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</si>
  <si>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</si>
  <si>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</si>
  <si>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</si>
  <si>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</si>
  <si>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</si>
  <si>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</si>
  <si>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</si>
  <si>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</si>
  <si>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</si>
  <si>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</si>
  <si>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</si>
  <si>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</si>
  <si>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</si>
  <si>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</si>
  <si>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</si>
  <si>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</si>
  <si>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</si>
  <si>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</si>
  <si>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</si>
  <si>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</si>
  <si>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</si>
  <si>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</si>
  <si>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</si>
  <si>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</si>
  <si>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</si>
  <si>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</si>
  <si>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</si>
  <si>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</si>
  <si>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</si>
  <si>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</si>
  <si>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</si>
  <si>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</si>
  <si>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</si>
  <si>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</si>
  <si>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</si>
  <si>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</si>
  <si>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</si>
  <si>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</si>
  <si>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</si>
  <si>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</si>
  <si>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</si>
  <si>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</si>
  <si>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</si>
  <si>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</si>
  <si>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</si>
  <si>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</si>
  <si>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</si>
  <si>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</si>
  <si>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</si>
  <si>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</si>
  <si>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</si>
  <si>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</si>
  <si>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</si>
  <si>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</si>
  <si>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</si>
  <si>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</si>
  <si>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</si>
  <si>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</si>
  <si>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</si>
  <si>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</si>
  <si>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</si>
  <si>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</si>
  <si>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</si>
  <si>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</si>
  <si>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</si>
  <si>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</si>
  <si>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</si>
  <si>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</si>
  <si>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</si>
  <si>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</si>
  <si>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</si>
  <si>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</si>
  <si>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</si>
  <si>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</si>
  <si>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</si>
  <si>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</si>
  <si>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</si>
  <si>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</si>
  <si>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</si>
  <si>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</si>
  <si>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</si>
  <si>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</si>
  <si>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</si>
  <si>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</si>
  <si>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</si>
  <si>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</si>
  <si>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</si>
  <si>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</si>
  <si>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</si>
  <si>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</si>
  <si>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</si>
  <si>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</si>
  <si>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</si>
  <si>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</si>
  <si>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</si>
  <si>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</si>
  <si>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</si>
  <si>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</si>
  <si>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</si>
  <si>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</si>
  <si>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</si>
  <si>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</si>
  <si>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</si>
  <si>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</si>
  <si>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</si>
  <si>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</si>
  <si>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</si>
  <si>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</si>
  <si>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</si>
  <si>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</si>
  <si>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</si>
  <si>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</si>
  <si>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</si>
  <si>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</si>
  <si>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</si>
  <si>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</si>
  <si>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</si>
  <si>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</si>
  <si>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</si>
  <si>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</si>
  <si>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</si>
  <si>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</si>
  <si>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</si>
  <si>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</si>
  <si>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</si>
  <si>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</si>
  <si>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</si>
  <si>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</si>
  <si>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</si>
  <si>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</si>
  <si>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</si>
  <si>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</si>
  <si>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</si>
  <si>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</si>
  <si>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</si>
  <si>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</si>
  <si>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</si>
  <si>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</si>
  <si>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</si>
  <si>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</si>
  <si>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</si>
  <si>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</si>
  <si>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</si>
  <si>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</si>
  <si>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</si>
  <si>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</si>
  <si>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</si>
  <si>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</si>
  <si>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</si>
  <si>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</si>
  <si>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</si>
  <si>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</si>
  <si>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</si>
  <si>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</si>
  <si>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</si>
  <si>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</si>
  <si>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</si>
  <si>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</si>
  <si>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</si>
  <si>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</si>
  <si>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</si>
  <si>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</si>
  <si>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</si>
  <si>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</si>
  <si>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</si>
  <si>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</si>
  <si>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</si>
  <si>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</si>
  <si>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</si>
  <si>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</si>
  <si>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</si>
  <si>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</si>
  <si>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</si>
  <si>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</si>
  <si>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</si>
  <si>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</si>
  <si>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</si>
  <si>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</si>
  <si>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</si>
  <si>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</si>
  <si>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</si>
  <si>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</si>
  <si>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</si>
  <si>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</si>
  <si>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</si>
  <si>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</si>
  <si>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</si>
  <si>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</si>
  <si>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</si>
  <si>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</si>
  <si>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</si>
  <si>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</si>
  <si>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</si>
  <si>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</si>
  <si>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</si>
  <si>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</si>
  <si>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</si>
  <si>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</si>
  <si>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</si>
  <si>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</si>
  <si>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</si>
  <si>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</si>
  <si>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</si>
  <si>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</si>
  <si>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</si>
  <si>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</si>
  <si>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</si>
  <si>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</si>
  <si>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</si>
  <si>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</si>
  <si>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</si>
  <si>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</si>
  <si>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</si>
  <si>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</si>
  <si>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</si>
  <si>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</si>
  <si>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</si>
  <si>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</si>
  <si>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</si>
  <si>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</si>
  <si>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</si>
  <si>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</si>
  <si>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</si>
  <si>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</si>
  <si>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</si>
  <si>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</si>
  <si>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</si>
  <si>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</si>
  <si>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</si>
  <si>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</si>
  <si>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</si>
  <si>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</si>
  <si>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</si>
  <si>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</si>
  <si>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</si>
  <si>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</si>
  <si>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</si>
  <si>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</si>
  <si>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</si>
  <si>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</si>
  <si>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</si>
  <si>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</si>
  <si>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</si>
  <si>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</si>
  <si>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</si>
  <si>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</si>
  <si>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</si>
  <si>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</si>
  <si>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</si>
  <si>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</si>
  <si>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</si>
  <si>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</si>
  <si>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</si>
  <si>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</si>
  <si>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</si>
  <si>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</si>
  <si>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</si>
  <si>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</si>
  <si>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</si>
  <si>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</si>
  <si>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</si>
  <si>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</si>
  <si>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</si>
  <si>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</si>
  <si>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</si>
  <si>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</si>
  <si>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</si>
  <si>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</si>
  <si>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</si>
  <si>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</si>
  <si>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</si>
  <si>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</si>
  <si>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</si>
  <si>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</si>
  <si>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</si>
  <si>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</si>
  <si>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</si>
  <si>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</si>
  <si>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</si>
  <si>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</si>
  <si>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</si>
  <si>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</si>
  <si>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</si>
  <si>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</si>
  <si>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</si>
  <si>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</si>
  <si>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</si>
  <si>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</si>
  <si>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</si>
  <si>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</si>
  <si>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</si>
  <si>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</si>
  <si>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</si>
  <si>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</si>
  <si>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</si>
  <si>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</si>
  <si>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</si>
  <si>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</si>
  <si>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</si>
  <si>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</si>
  <si>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</si>
  <si>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</si>
  <si>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</si>
  <si>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</si>
  <si>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</si>
  <si>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</si>
  <si>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</si>
  <si>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</si>
  <si>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</si>
  <si>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</si>
  <si>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</si>
  <si>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</si>
  <si>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</si>
  <si>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</si>
  <si>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</si>
  <si>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</si>
  <si>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</si>
  <si>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</si>
  <si>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</si>
  <si>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</si>
  <si>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</si>
  <si>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</si>
  <si>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</si>
  <si>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</si>
  <si>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</si>
  <si>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</si>
  <si>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</si>
  <si>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</si>
  <si>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</si>
  <si>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</si>
  <si>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</si>
  <si>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</si>
  <si>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</si>
  <si>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</si>
  <si>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</si>
  <si>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</si>
  <si>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</si>
  <si>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</si>
  <si>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</si>
  <si>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</si>
  <si>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</si>
  <si>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</si>
  <si>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</si>
  <si>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</si>
  <si>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</si>
  <si>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</si>
  <si>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</si>
  <si>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</si>
  <si>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</si>
  <si>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</si>
  <si>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</si>
  <si>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</si>
  <si>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</si>
  <si>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</si>
  <si>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</si>
  <si>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31 de diciembre de 2021</t>
  </si>
  <si>
    <t>2021 (d)</t>
  </si>
  <si>
    <t>2022 (l)</t>
  </si>
  <si>
    <t>2022 (m = g l)</t>
  </si>
  <si>
    <t>Juzgado 1ro de lo Laboral</t>
  </si>
  <si>
    <t>A. Dependencia o Unidad Administrativa 2</t>
  </si>
  <si>
    <t xml:space="preserve">Al 31 de diciembre de 2021 y al 31 de diciembre de 2022 </t>
  </si>
  <si>
    <t>31 de diciembre de 2022</t>
  </si>
  <si>
    <t>Del 1 de enero  al 31 de diciembre de 2022</t>
  </si>
  <si>
    <t>Del 1 de enero al  31 de diciembre de 2022 (b)</t>
  </si>
  <si>
    <t>Del 1 de enero al 31 de diciembre de 2022 (b)</t>
  </si>
  <si>
    <t>diciembre de 2022 (k)</t>
  </si>
  <si>
    <t xml:space="preserve">31 de diciembre </t>
  </si>
  <si>
    <t>de diciembre</t>
  </si>
  <si>
    <t>Del 1 de enero al 31 de diciembre de 2022  (b)</t>
  </si>
  <si>
    <t>Del 1 de enero 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</si>
</sst>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A79" sqref="A79:XFD93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2.855468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0"/>
      <c r="E1" s="190"/>
      <c r="F1" s="190"/>
      <c r="G1" s="190"/>
      <c r="H1" s="190"/>
      <c r="I1" s="190"/>
      <c r="J1" s="190"/>
    </row>
    <row r="2" spans="2:13" ht="3.75" customHeight="1" x14ac:dyDescent="0.2">
      <c r="D2" s="185"/>
    </row>
    <row r="3" spans="2:13" x14ac:dyDescent="0.2">
      <c r="D3" s="191" t="s">
        <v>644</v>
      </c>
      <c r="E3" s="191"/>
      <c r="F3" s="191"/>
      <c r="G3" s="191"/>
      <c r="H3" s="191"/>
      <c r="I3" s="191"/>
      <c r="J3" s="191"/>
      <c r="K3" s="184" t="s">
        <v>647</v>
      </c>
    </row>
    <row r="4" spans="2:13" ht="12.75" customHeight="1" x14ac:dyDescent="0.2">
      <c r="D4" s="191" t="s">
        <v>0</v>
      </c>
      <c r="E4" s="191"/>
      <c r="F4" s="191"/>
      <c r="G4" s="191"/>
      <c r="H4" s="191"/>
      <c r="I4" s="191"/>
      <c r="J4" s="191"/>
    </row>
    <row r="5" spans="2:13" x14ac:dyDescent="0.2">
      <c r="D5" s="191" t="s">
        <v>723</v>
      </c>
      <c r="E5" s="191"/>
      <c r="F5" s="191"/>
      <c r="G5" s="191"/>
      <c r="H5" s="191"/>
      <c r="I5" s="191"/>
      <c r="J5" s="191"/>
    </row>
    <row r="6" spans="2:13" ht="11.25" customHeight="1" x14ac:dyDescent="0.2">
      <c r="D6" s="192" t="s">
        <v>1</v>
      </c>
      <c r="E6" s="192"/>
      <c r="F6" s="192"/>
      <c r="G6" s="192"/>
      <c r="H6" s="192"/>
      <c r="I6" s="192"/>
      <c r="J6" s="192"/>
    </row>
    <row r="7" spans="2:13" ht="15" customHeight="1" x14ac:dyDescent="0.2">
      <c r="D7" s="194" t="s">
        <v>2</v>
      </c>
      <c r="E7" s="193" t="s">
        <v>724</v>
      </c>
      <c r="F7" s="193" t="s">
        <v>717</v>
      </c>
      <c r="G7" s="195"/>
      <c r="H7" s="194" t="s">
        <v>2</v>
      </c>
      <c r="I7" s="193" t="s">
        <v>724</v>
      </c>
      <c r="J7" s="193" t="s">
        <v>717</v>
      </c>
    </row>
    <row r="8" spans="2:13" ht="13.5" customHeight="1" x14ac:dyDescent="0.2">
      <c r="D8" s="194"/>
      <c r="E8" s="193"/>
      <c r="F8" s="193"/>
      <c r="G8" s="195"/>
      <c r="H8" s="194"/>
      <c r="I8" s="193"/>
      <c r="J8" s="193"/>
    </row>
    <row r="9" spans="2:13" ht="6" customHeight="1" x14ac:dyDescent="0.2">
      <c r="D9" s="194"/>
      <c r="E9" s="193"/>
      <c r="F9" s="193"/>
      <c r="G9" s="195"/>
      <c r="H9" s="194"/>
      <c r="I9" s="193"/>
      <c r="J9" s="193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106020308.54000001</v>
      </c>
      <c r="F12" s="136">
        <f>F13+F14+F15+F16+F17+F18+F19</f>
        <v>98019547.299999997</v>
      </c>
      <c r="G12" s="132"/>
      <c r="H12" s="139" t="s">
        <v>8</v>
      </c>
      <c r="I12" s="136">
        <f>SUM(I13:I21)</f>
        <v>33548342.84</v>
      </c>
      <c r="J12" s="136">
        <f>SUM(J13:J21)</f>
        <v>27290586.07</v>
      </c>
      <c r="K12" s="184" t="s">
        <v>647</v>
      </c>
      <c r="L12" s="186" t="s">
        <v>647</v>
      </c>
      <c r="M12" s="186"/>
    </row>
    <row r="13" spans="2:13" ht="13.5" customHeight="1" x14ac:dyDescent="0.2">
      <c r="D13" s="104" t="s">
        <v>9</v>
      </c>
      <c r="E13" s="135">
        <v>0</v>
      </c>
      <c r="F13" s="135">
        <v>0</v>
      </c>
      <c r="G13" s="132"/>
      <c r="H13" s="140" t="s">
        <v>10</v>
      </c>
      <c r="I13" s="142">
        <v>241729.27</v>
      </c>
      <c r="J13" s="142">
        <v>154248.34</v>
      </c>
    </row>
    <row r="14" spans="2:13" x14ac:dyDescent="0.2">
      <c r="B14" s="186"/>
      <c r="D14" s="104" t="s">
        <v>11</v>
      </c>
      <c r="E14" s="135">
        <v>19820174.280000001</v>
      </c>
      <c r="F14" s="135">
        <v>22002022.300000001</v>
      </c>
      <c r="G14" s="132"/>
      <c r="H14" s="140" t="s">
        <v>12</v>
      </c>
      <c r="I14" s="142">
        <v>2673793.84</v>
      </c>
      <c r="J14" s="142">
        <v>1028481.52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3065811.48</v>
      </c>
      <c r="J15" s="142">
        <v>3065811.48</v>
      </c>
    </row>
    <row r="16" spans="2:13" ht="13.5" customHeight="1" x14ac:dyDescent="0.2">
      <c r="D16" s="104" t="s">
        <v>15</v>
      </c>
      <c r="E16" s="135">
        <v>86175134.260000005</v>
      </c>
      <c r="F16" s="135">
        <v>75992525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25000</v>
      </c>
      <c r="F18" s="135">
        <v>25000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27567008.25</v>
      </c>
      <c r="J19" s="142">
        <v>23042044.73</v>
      </c>
    </row>
    <row r="20" spans="2:12" ht="21" customHeight="1" x14ac:dyDescent="0.2">
      <c r="D20" s="104" t="s">
        <v>23</v>
      </c>
      <c r="E20" s="137">
        <f>SUM(E21:E27)</f>
        <v>1029053</v>
      </c>
      <c r="F20" s="137">
        <f>SUM(F21:F27)</f>
        <v>909523.26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807.39</v>
      </c>
      <c r="J22" s="142">
        <f>+J23+J24+J25</f>
        <v>9087.59</v>
      </c>
    </row>
    <row r="23" spans="2:12" ht="14.25" customHeight="1" x14ac:dyDescent="0.2">
      <c r="D23" s="104" t="s">
        <v>29</v>
      </c>
      <c r="E23" s="135">
        <v>5581.01</v>
      </c>
      <c r="F23" s="135">
        <v>19026.54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807.39</v>
      </c>
      <c r="J25" s="142">
        <v>9087.59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1023471.2</v>
      </c>
      <c r="F27" s="136">
        <v>890495.93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0</v>
      </c>
      <c r="F28" s="136">
        <f>SUM(F29:F33)</f>
        <v>441.43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0</v>
      </c>
      <c r="F29" s="136">
        <v>441.43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647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0</v>
      </c>
      <c r="F32" s="136">
        <v>0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57456486.030000001</v>
      </c>
      <c r="J34" s="136">
        <f>SUM(J35:J40)</f>
        <v>57944755.390000001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57456486.030000001</v>
      </c>
      <c r="J35" s="142">
        <v>57944755.390000001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107049361.54000001</v>
      </c>
      <c r="F49" s="112">
        <f>+F44+F41+F34+F28+F20+F12</f>
        <v>98929511.989999995</v>
      </c>
      <c r="G49" s="132"/>
      <c r="H49" s="138" t="s">
        <v>82</v>
      </c>
      <c r="I49" s="142">
        <f>+I45+I41+I34+I30+I26+I22+I12</f>
        <v>91005636.260000005</v>
      </c>
      <c r="J49" s="136">
        <f>+J45+J41+J34+J30+J26+J22+J12</f>
        <v>85244429.050000012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0</v>
      </c>
      <c r="J53" s="114">
        <v>0</v>
      </c>
    </row>
    <row r="54" spans="2:12" ht="17.25" customHeight="1" x14ac:dyDescent="0.2">
      <c r="D54" s="104" t="s">
        <v>89</v>
      </c>
      <c r="E54" s="114">
        <v>63652607.25</v>
      </c>
      <c r="F54" s="114">
        <v>62932610.850000001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66860973.780000001</v>
      </c>
      <c r="F55" s="114">
        <v>62076905.710000001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1262871.51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0</v>
      </c>
      <c r="J59" s="114">
        <f>SUM(J52:J57)</f>
        <v>0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91005636.260000005</v>
      </c>
      <c r="J60" s="114">
        <f>+J49+J59</f>
        <v>85244429.050000012</v>
      </c>
    </row>
    <row r="61" spans="2:12" ht="17.25" customHeight="1" x14ac:dyDescent="0.2">
      <c r="D61" s="104" t="s">
        <v>102</v>
      </c>
      <c r="E61" s="114">
        <f>SUM(E52:E60)</f>
        <v>131776452.54000001</v>
      </c>
      <c r="F61" s="114">
        <f>SUM(F52:F60)</f>
        <v>126272388.07000001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238825814.08000001</v>
      </c>
      <c r="F62" s="114">
        <f>+F49+F61</f>
        <v>225201900.06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28418433.02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28376284.030000001</v>
      </c>
      <c r="J66" s="114">
        <v>28376284.030000001</v>
      </c>
    </row>
    <row r="67" spans="4:10" ht="16.5" customHeight="1" x14ac:dyDescent="0.2">
      <c r="D67" s="104"/>
      <c r="E67" s="104"/>
      <c r="F67" s="104"/>
      <c r="G67" s="187"/>
      <c r="H67" s="139" t="s">
        <v>109</v>
      </c>
      <c r="I67" s="114">
        <f>+I68+I69+I72</f>
        <v>119401744.8</v>
      </c>
      <c r="J67" s="114">
        <f>+J68+J69+J72</f>
        <v>111539037.98999999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7941301.25</v>
      </c>
      <c r="J68" s="114">
        <v>47348105.880000003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111460444.03</v>
      </c>
      <c r="J69" s="114">
        <v>64190932.590000004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147820177.81999999</v>
      </c>
      <c r="J76" s="114">
        <f>+J63+J67+J73</f>
        <v>139957471.00999999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238825814.07999998</v>
      </c>
      <c r="J77" s="146">
        <f>+J76+J60</f>
        <v>225201900.06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1" t="s">
        <v>515</v>
      </c>
    </row>
    <row r="8" spans="4:14" x14ac:dyDescent="0.25">
      <c r="D8" s="101" t="s">
        <v>516</v>
      </c>
    </row>
    <row r="9" spans="4:14" x14ac:dyDescent="0.25">
      <c r="D9" s="325"/>
      <c r="E9" s="326"/>
      <c r="F9" s="326"/>
      <c r="G9" s="326"/>
      <c r="H9" s="326"/>
      <c r="I9" s="326"/>
      <c r="J9" s="326"/>
      <c r="K9" s="326"/>
      <c r="L9" s="326"/>
      <c r="M9" s="326"/>
      <c r="N9" s="327"/>
    </row>
    <row r="10" spans="4:14" x14ac:dyDescent="0.25">
      <c r="D10" s="271" t="s">
        <v>644</v>
      </c>
      <c r="E10" s="270"/>
      <c r="F10" s="270"/>
      <c r="G10" s="270"/>
      <c r="H10" s="270"/>
      <c r="I10" s="270"/>
      <c r="J10" s="270"/>
      <c r="K10" s="270"/>
      <c r="L10" s="270"/>
      <c r="M10" s="270"/>
      <c r="N10" s="272"/>
    </row>
    <row r="11" spans="4:14" x14ac:dyDescent="0.25">
      <c r="D11" s="271" t="s">
        <v>517</v>
      </c>
      <c r="E11" s="270"/>
      <c r="F11" s="270"/>
      <c r="G11" s="270"/>
      <c r="H11" s="270"/>
      <c r="I11" s="270"/>
      <c r="J11" s="270"/>
      <c r="K11" s="270"/>
      <c r="L11" s="270"/>
      <c r="M11" s="270"/>
      <c r="N11" s="272"/>
    </row>
    <row r="12" spans="4:14" x14ac:dyDescent="0.25">
      <c r="D12" s="271" t="s">
        <v>655</v>
      </c>
      <c r="E12" s="270"/>
      <c r="F12" s="270"/>
      <c r="G12" s="270"/>
      <c r="H12" s="270"/>
      <c r="I12" s="270"/>
      <c r="J12" s="270"/>
      <c r="K12" s="270"/>
      <c r="L12" s="270"/>
      <c r="M12" s="270"/>
      <c r="N12" s="272"/>
    </row>
    <row r="13" spans="4:14" x14ac:dyDescent="0.25"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8"/>
    </row>
    <row r="14" spans="4:14" x14ac:dyDescent="0.25">
      <c r="D14" s="328" t="s">
        <v>518</v>
      </c>
      <c r="E14" s="329"/>
      <c r="F14" s="330"/>
      <c r="G14" s="263" t="s">
        <v>519</v>
      </c>
      <c r="H14" s="264"/>
      <c r="I14" s="264"/>
      <c r="J14" s="265"/>
      <c r="K14" s="263" t="s">
        <v>520</v>
      </c>
      <c r="L14" s="265"/>
      <c r="M14" s="261" t="s">
        <v>521</v>
      </c>
      <c r="N14" s="261" t="s">
        <v>522</v>
      </c>
    </row>
    <row r="15" spans="4:14" x14ac:dyDescent="0.25">
      <c r="D15" s="331"/>
      <c r="E15" s="332"/>
      <c r="F15" s="333"/>
      <c r="G15" s="263" t="s">
        <v>523</v>
      </c>
      <c r="H15" s="265"/>
      <c r="I15" s="263" t="s">
        <v>524</v>
      </c>
      <c r="J15" s="265"/>
      <c r="K15" s="52"/>
      <c r="L15" s="52"/>
      <c r="M15" s="262"/>
      <c r="N15" s="262"/>
    </row>
    <row r="16" spans="4:14" x14ac:dyDescent="0.25">
      <c r="D16" s="331"/>
      <c r="E16" s="332"/>
      <c r="F16" s="333"/>
      <c r="G16" s="261"/>
      <c r="H16" s="12" t="s">
        <v>525</v>
      </c>
      <c r="I16" s="323"/>
      <c r="J16" s="12" t="s">
        <v>527</v>
      </c>
      <c r="K16" s="323" t="s">
        <v>529</v>
      </c>
      <c r="L16" s="53" t="s">
        <v>530</v>
      </c>
      <c r="M16" s="262"/>
      <c r="N16" s="262"/>
    </row>
    <row r="17" spans="4:14" x14ac:dyDescent="0.25">
      <c r="D17" s="334"/>
      <c r="E17" s="335"/>
      <c r="F17" s="336"/>
      <c r="G17" s="269"/>
      <c r="H17" s="54" t="s">
        <v>526</v>
      </c>
      <c r="I17" s="324"/>
      <c r="J17" s="54" t="s">
        <v>528</v>
      </c>
      <c r="K17" s="324"/>
      <c r="L17" s="55" t="s">
        <v>531</v>
      </c>
      <c r="M17" s="269"/>
      <c r="N17" s="269"/>
    </row>
    <row r="18" spans="4:14" x14ac:dyDescent="0.25">
      <c r="D18" s="286" t="s">
        <v>532</v>
      </c>
      <c r="E18" s="287"/>
      <c r="F18" s="287"/>
      <c r="G18" s="287"/>
      <c r="H18" s="287"/>
      <c r="I18" s="287"/>
      <c r="J18" s="287"/>
      <c r="K18" s="56"/>
      <c r="L18" s="56"/>
      <c r="M18" s="56"/>
      <c r="N18" s="57"/>
    </row>
    <row r="19" spans="4:14" x14ac:dyDescent="0.25">
      <c r="D19" s="301" t="s">
        <v>533</v>
      </c>
      <c r="E19" s="302"/>
      <c r="F19" s="302"/>
      <c r="G19" s="302"/>
      <c r="H19" s="302"/>
      <c r="I19" s="302"/>
      <c r="J19" s="302"/>
      <c r="K19" s="58"/>
      <c r="L19" s="58"/>
      <c r="M19" s="58"/>
      <c r="N19" s="59"/>
    </row>
    <row r="20" spans="4:14" x14ac:dyDescent="0.25">
      <c r="D20" s="60">
        <v>1</v>
      </c>
      <c r="E20" s="276" t="s">
        <v>534</v>
      </c>
      <c r="F20" s="276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89"/>
      <c r="E21" s="297" t="s">
        <v>535</v>
      </c>
      <c r="F21" s="317" t="s">
        <v>536</v>
      </c>
      <c r="G21" s="283" t="s">
        <v>648</v>
      </c>
      <c r="H21" s="9" t="s">
        <v>537</v>
      </c>
      <c r="I21" s="283"/>
      <c r="J21" s="277"/>
      <c r="K21" s="299">
        <v>190234000</v>
      </c>
      <c r="L21" s="283" t="s">
        <v>540</v>
      </c>
      <c r="M21" s="283" t="s">
        <v>541</v>
      </c>
      <c r="N21" s="283"/>
    </row>
    <row r="22" spans="4:14" x14ac:dyDescent="0.25">
      <c r="D22" s="290"/>
      <c r="E22" s="306"/>
      <c r="F22" s="319"/>
      <c r="G22" s="284"/>
      <c r="H22" s="9" t="s">
        <v>538</v>
      </c>
      <c r="I22" s="284"/>
      <c r="J22" s="278"/>
      <c r="K22" s="284"/>
      <c r="L22" s="284"/>
      <c r="M22" s="284"/>
      <c r="N22" s="284"/>
    </row>
    <row r="23" spans="4:14" x14ac:dyDescent="0.25">
      <c r="D23" s="291"/>
      <c r="E23" s="298"/>
      <c r="F23" s="318"/>
      <c r="G23" s="285"/>
      <c r="H23" s="9" t="s">
        <v>539</v>
      </c>
      <c r="I23" s="285"/>
      <c r="J23" s="279"/>
      <c r="K23" s="285"/>
      <c r="L23" s="285"/>
      <c r="M23" s="285"/>
      <c r="N23" s="285"/>
    </row>
    <row r="24" spans="4:14" x14ac:dyDescent="0.25">
      <c r="D24" s="289"/>
      <c r="E24" s="297" t="s">
        <v>542</v>
      </c>
      <c r="F24" s="317" t="s">
        <v>240</v>
      </c>
      <c r="G24" s="283" t="s">
        <v>648</v>
      </c>
      <c r="H24" s="8" t="s">
        <v>543</v>
      </c>
      <c r="I24" s="283"/>
      <c r="J24" s="277"/>
      <c r="K24" s="299">
        <v>201000000</v>
      </c>
      <c r="L24" s="283" t="s">
        <v>540</v>
      </c>
      <c r="M24" s="283" t="s">
        <v>541</v>
      </c>
      <c r="N24" s="283"/>
    </row>
    <row r="25" spans="4:14" x14ac:dyDescent="0.25">
      <c r="D25" s="291"/>
      <c r="E25" s="298"/>
      <c r="F25" s="318"/>
      <c r="G25" s="285"/>
      <c r="H25" s="9" t="s">
        <v>544</v>
      </c>
      <c r="I25" s="285"/>
      <c r="J25" s="279"/>
      <c r="K25" s="300"/>
      <c r="L25" s="285"/>
      <c r="M25" s="285"/>
      <c r="N25" s="285"/>
    </row>
    <row r="26" spans="4:14" x14ac:dyDescent="0.25">
      <c r="D26" s="289"/>
      <c r="E26" s="297" t="s">
        <v>545</v>
      </c>
      <c r="F26" s="317" t="s">
        <v>546</v>
      </c>
      <c r="G26" s="283" t="s">
        <v>648</v>
      </c>
      <c r="H26" s="8" t="s">
        <v>547</v>
      </c>
      <c r="I26" s="283"/>
      <c r="J26" s="277"/>
      <c r="K26" s="299">
        <v>234424479.56</v>
      </c>
      <c r="L26" s="283" t="s">
        <v>540</v>
      </c>
      <c r="M26" s="283" t="s">
        <v>541</v>
      </c>
      <c r="N26" s="283"/>
    </row>
    <row r="27" spans="4:14" x14ac:dyDescent="0.25">
      <c r="D27" s="291"/>
      <c r="E27" s="298"/>
      <c r="F27" s="318"/>
      <c r="G27" s="285"/>
      <c r="H27" s="9" t="s">
        <v>548</v>
      </c>
      <c r="I27" s="285"/>
      <c r="J27" s="279"/>
      <c r="K27" s="300"/>
      <c r="L27" s="285"/>
      <c r="M27" s="285"/>
      <c r="N27" s="285"/>
    </row>
    <row r="28" spans="4:14" x14ac:dyDescent="0.25">
      <c r="D28" s="60">
        <v>2</v>
      </c>
      <c r="E28" s="276" t="s">
        <v>549</v>
      </c>
      <c r="F28" s="276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89"/>
      <c r="E29" s="297" t="s">
        <v>535</v>
      </c>
      <c r="F29" s="317" t="s">
        <v>536</v>
      </c>
      <c r="G29" s="283" t="s">
        <v>648</v>
      </c>
      <c r="H29" s="9" t="s">
        <v>537</v>
      </c>
      <c r="I29" s="283"/>
      <c r="J29" s="277"/>
      <c r="K29" s="320">
        <v>190234000</v>
      </c>
      <c r="L29" s="283" t="s">
        <v>540</v>
      </c>
      <c r="M29" s="283" t="s">
        <v>541</v>
      </c>
      <c r="N29" s="283"/>
    </row>
    <row r="30" spans="4:14" x14ac:dyDescent="0.25">
      <c r="D30" s="290"/>
      <c r="E30" s="306"/>
      <c r="F30" s="319"/>
      <c r="G30" s="284"/>
      <c r="H30" s="9" t="s">
        <v>538</v>
      </c>
      <c r="I30" s="284"/>
      <c r="J30" s="278"/>
      <c r="K30" s="321"/>
      <c r="L30" s="284"/>
      <c r="M30" s="284"/>
      <c r="N30" s="284"/>
    </row>
    <row r="31" spans="4:14" x14ac:dyDescent="0.25">
      <c r="D31" s="291"/>
      <c r="E31" s="298"/>
      <c r="F31" s="318"/>
      <c r="G31" s="285"/>
      <c r="H31" s="9" t="s">
        <v>539</v>
      </c>
      <c r="I31" s="285"/>
      <c r="J31" s="279"/>
      <c r="K31" s="322"/>
      <c r="L31" s="285"/>
      <c r="M31" s="285"/>
      <c r="N31" s="285"/>
    </row>
    <row r="32" spans="4:14" x14ac:dyDescent="0.25">
      <c r="D32" s="289"/>
      <c r="E32" s="297" t="s">
        <v>542</v>
      </c>
      <c r="F32" s="317" t="s">
        <v>240</v>
      </c>
      <c r="G32" s="283" t="s">
        <v>648</v>
      </c>
      <c r="H32" s="8" t="s">
        <v>543</v>
      </c>
      <c r="I32" s="283"/>
      <c r="J32" s="277"/>
      <c r="K32" s="299">
        <v>190234000</v>
      </c>
      <c r="L32" s="283" t="s">
        <v>540</v>
      </c>
      <c r="M32" s="283" t="s">
        <v>541</v>
      </c>
      <c r="N32" s="283"/>
    </row>
    <row r="33" spans="4:14" x14ac:dyDescent="0.25">
      <c r="D33" s="291"/>
      <c r="E33" s="298"/>
      <c r="F33" s="318"/>
      <c r="G33" s="285"/>
      <c r="H33" s="9" t="s">
        <v>544</v>
      </c>
      <c r="I33" s="285"/>
      <c r="J33" s="279"/>
      <c r="K33" s="300"/>
      <c r="L33" s="285"/>
      <c r="M33" s="285"/>
      <c r="N33" s="285"/>
    </row>
    <row r="34" spans="4:14" x14ac:dyDescent="0.25">
      <c r="D34" s="289"/>
      <c r="E34" s="297" t="s">
        <v>545</v>
      </c>
      <c r="F34" s="317" t="s">
        <v>546</v>
      </c>
      <c r="G34" s="283" t="s">
        <v>648</v>
      </c>
      <c r="H34" s="8" t="s">
        <v>547</v>
      </c>
      <c r="I34" s="283"/>
      <c r="J34" s="277"/>
      <c r="K34" s="299">
        <v>234424479.56</v>
      </c>
      <c r="L34" s="283" t="s">
        <v>540</v>
      </c>
      <c r="M34" s="283" t="s">
        <v>541</v>
      </c>
      <c r="N34" s="283"/>
    </row>
    <row r="35" spans="4:14" x14ac:dyDescent="0.25">
      <c r="D35" s="291"/>
      <c r="E35" s="298"/>
      <c r="F35" s="318"/>
      <c r="G35" s="285"/>
      <c r="H35" s="9" t="s">
        <v>548</v>
      </c>
      <c r="I35" s="285"/>
      <c r="J35" s="279"/>
      <c r="K35" s="300"/>
      <c r="L35" s="285"/>
      <c r="M35" s="285"/>
      <c r="N35" s="285"/>
    </row>
    <row r="36" spans="4:14" x14ac:dyDescent="0.25">
      <c r="D36" s="60">
        <v>3</v>
      </c>
      <c r="E36" s="276" t="s">
        <v>550</v>
      </c>
      <c r="F36" s="276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535</v>
      </c>
      <c r="F37" s="70" t="s">
        <v>536</v>
      </c>
      <c r="G37" s="13" t="s">
        <v>649</v>
      </c>
      <c r="H37" s="9" t="s">
        <v>537</v>
      </c>
      <c r="I37" s="9"/>
      <c r="J37" s="71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68"/>
      <c r="E38" s="69" t="s">
        <v>542</v>
      </c>
      <c r="F38" s="70" t="s">
        <v>240</v>
      </c>
      <c r="G38" s="14" t="s">
        <v>649</v>
      </c>
      <c r="H38" s="8" t="s">
        <v>552</v>
      </c>
      <c r="I38" s="8"/>
      <c r="J38" s="72"/>
      <c r="K38" s="73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289"/>
      <c r="E39" s="297" t="s">
        <v>545</v>
      </c>
      <c r="F39" s="317" t="s">
        <v>546</v>
      </c>
      <c r="G39" s="283" t="s">
        <v>649</v>
      </c>
      <c r="H39" s="8" t="s">
        <v>547</v>
      </c>
      <c r="I39" s="283"/>
      <c r="J39" s="277"/>
      <c r="K39" s="283">
        <v>0</v>
      </c>
      <c r="L39" s="283" t="s">
        <v>540</v>
      </c>
      <c r="M39" s="283" t="s">
        <v>551</v>
      </c>
      <c r="N39" s="283" t="s">
        <v>650</v>
      </c>
    </row>
    <row r="40" spans="4:14" x14ac:dyDescent="0.25">
      <c r="D40" s="291"/>
      <c r="E40" s="298"/>
      <c r="F40" s="318"/>
      <c r="G40" s="285"/>
      <c r="H40" s="9" t="s">
        <v>548</v>
      </c>
      <c r="I40" s="285"/>
      <c r="J40" s="279"/>
      <c r="K40" s="285"/>
      <c r="L40" s="285"/>
      <c r="M40" s="285"/>
      <c r="N40" s="285"/>
    </row>
    <row r="41" spans="4:14" x14ac:dyDescent="0.25">
      <c r="D41" s="60">
        <v>4</v>
      </c>
      <c r="E41" s="276" t="s">
        <v>553</v>
      </c>
      <c r="F41" s="276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535</v>
      </c>
      <c r="F42" s="79" t="s">
        <v>554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555</v>
      </c>
      <c r="G43" s="13" t="s">
        <v>649</v>
      </c>
      <c r="H43" s="9" t="s">
        <v>556</v>
      </c>
      <c r="I43" s="9"/>
      <c r="J43" s="71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289"/>
      <c r="E44" s="297"/>
      <c r="F44" s="317" t="s">
        <v>558</v>
      </c>
      <c r="G44" s="283" t="s">
        <v>649</v>
      </c>
      <c r="H44" s="8" t="s">
        <v>559</v>
      </c>
      <c r="I44" s="283"/>
      <c r="J44" s="277"/>
      <c r="K44" s="283">
        <v>0</v>
      </c>
      <c r="L44" s="283" t="s">
        <v>540</v>
      </c>
      <c r="M44" s="283" t="s">
        <v>557</v>
      </c>
      <c r="N44" s="283" t="s">
        <v>650</v>
      </c>
    </row>
    <row r="45" spans="4:14" x14ac:dyDescent="0.25">
      <c r="D45" s="291"/>
      <c r="E45" s="298"/>
      <c r="F45" s="318"/>
      <c r="G45" s="285"/>
      <c r="H45" s="9" t="s">
        <v>560</v>
      </c>
      <c r="I45" s="285"/>
      <c r="J45" s="279"/>
      <c r="K45" s="285"/>
      <c r="L45" s="285"/>
      <c r="M45" s="285"/>
      <c r="N45" s="285"/>
    </row>
    <row r="46" spans="4:14" x14ac:dyDescent="0.25">
      <c r="D46" s="303"/>
      <c r="E46" s="297" t="s">
        <v>542</v>
      </c>
      <c r="F46" s="80" t="s">
        <v>561</v>
      </c>
      <c r="G46" s="280"/>
      <c r="H46" s="8" t="s">
        <v>563</v>
      </c>
      <c r="I46" s="280"/>
      <c r="J46" s="277"/>
      <c r="K46" s="283">
        <v>0</v>
      </c>
      <c r="L46" s="283" t="s">
        <v>540</v>
      </c>
      <c r="M46" s="283" t="s">
        <v>557</v>
      </c>
      <c r="N46" s="283" t="s">
        <v>650</v>
      </c>
    </row>
    <row r="47" spans="4:14" x14ac:dyDescent="0.25">
      <c r="D47" s="304"/>
      <c r="E47" s="298"/>
      <c r="F47" s="70" t="s">
        <v>562</v>
      </c>
      <c r="G47" s="282"/>
      <c r="H47" s="9" t="s">
        <v>564</v>
      </c>
      <c r="I47" s="282"/>
      <c r="J47" s="279"/>
      <c r="K47" s="285"/>
      <c r="L47" s="285"/>
      <c r="M47" s="285"/>
      <c r="N47" s="285"/>
    </row>
    <row r="48" spans="4:14" x14ac:dyDescent="0.25">
      <c r="D48" s="303"/>
      <c r="E48" s="297" t="s">
        <v>545</v>
      </c>
      <c r="F48" s="317" t="s">
        <v>565</v>
      </c>
      <c r="G48" s="280"/>
      <c r="H48" s="8" t="s">
        <v>566</v>
      </c>
      <c r="I48" s="280"/>
      <c r="J48" s="277"/>
      <c r="K48" s="283">
        <v>0</v>
      </c>
      <c r="L48" s="283" t="s">
        <v>540</v>
      </c>
      <c r="M48" s="283" t="s">
        <v>557</v>
      </c>
      <c r="N48" s="283" t="s">
        <v>650</v>
      </c>
    </row>
    <row r="49" spans="4:14" x14ac:dyDescent="0.25">
      <c r="D49" s="304"/>
      <c r="E49" s="298"/>
      <c r="F49" s="318"/>
      <c r="G49" s="282"/>
      <c r="H49" s="15" t="s">
        <v>567</v>
      </c>
      <c r="I49" s="282"/>
      <c r="J49" s="279"/>
      <c r="K49" s="285"/>
      <c r="L49" s="285"/>
      <c r="M49" s="285"/>
      <c r="N49" s="285"/>
    </row>
    <row r="50" spans="4:14" x14ac:dyDescent="0.25">
      <c r="D50" s="303"/>
      <c r="E50" s="297" t="s">
        <v>568</v>
      </c>
      <c r="F50" s="81" t="s">
        <v>569</v>
      </c>
      <c r="G50" s="280"/>
      <c r="H50" s="8" t="s">
        <v>563</v>
      </c>
      <c r="I50" s="280"/>
      <c r="J50" s="277"/>
      <c r="K50" s="283">
        <v>0</v>
      </c>
      <c r="L50" s="283" t="s">
        <v>540</v>
      </c>
      <c r="M50" s="283" t="s">
        <v>557</v>
      </c>
      <c r="N50" s="283" t="s">
        <v>650</v>
      </c>
    </row>
    <row r="51" spans="4:14" x14ac:dyDescent="0.25">
      <c r="D51" s="304"/>
      <c r="E51" s="298"/>
      <c r="F51" s="70" t="s">
        <v>570</v>
      </c>
      <c r="G51" s="282"/>
      <c r="H51" s="15" t="s">
        <v>564</v>
      </c>
      <c r="I51" s="282"/>
      <c r="J51" s="279"/>
      <c r="K51" s="285"/>
      <c r="L51" s="285"/>
      <c r="M51" s="285"/>
      <c r="N51" s="285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76" t="s">
        <v>571</v>
      </c>
      <c r="F53" s="276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535</v>
      </c>
      <c r="F54" s="70" t="s">
        <v>572</v>
      </c>
      <c r="G54" s="13" t="s">
        <v>648</v>
      </c>
      <c r="H54" s="9" t="s">
        <v>573</v>
      </c>
      <c r="I54" s="9"/>
      <c r="J54" s="71"/>
      <c r="K54" s="124">
        <v>173543000</v>
      </c>
      <c r="L54" s="13" t="s">
        <v>540</v>
      </c>
      <c r="M54" s="9" t="s">
        <v>574</v>
      </c>
      <c r="N54" s="9"/>
    </row>
    <row r="55" spans="4:14" x14ac:dyDescent="0.25">
      <c r="D55" s="68"/>
      <c r="E55" s="69" t="s">
        <v>542</v>
      </c>
      <c r="F55" s="70" t="s">
        <v>546</v>
      </c>
      <c r="G55" s="14" t="s">
        <v>648</v>
      </c>
      <c r="H55" s="8" t="s">
        <v>573</v>
      </c>
      <c r="I55" s="8"/>
      <c r="J55" s="72"/>
      <c r="K55" s="152">
        <v>214349908.61000001</v>
      </c>
      <c r="L55" s="14" t="s">
        <v>540</v>
      </c>
      <c r="M55" s="84" t="s">
        <v>575</v>
      </c>
      <c r="N55" s="8"/>
    </row>
    <row r="56" spans="4:14" x14ac:dyDescent="0.25">
      <c r="D56" s="60">
        <v>6</v>
      </c>
      <c r="E56" s="276" t="s">
        <v>576</v>
      </c>
      <c r="F56" s="276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535</v>
      </c>
      <c r="F57" s="70" t="s">
        <v>572</v>
      </c>
      <c r="G57" s="13" t="s">
        <v>649</v>
      </c>
      <c r="H57" s="9" t="s">
        <v>544</v>
      </c>
      <c r="I57" s="9"/>
      <c r="J57" s="71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0">
        <v>7</v>
      </c>
      <c r="E58" s="276" t="s">
        <v>578</v>
      </c>
      <c r="F58" s="276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89"/>
      <c r="E59" s="297" t="s">
        <v>535</v>
      </c>
      <c r="F59" s="317" t="s">
        <v>536</v>
      </c>
      <c r="G59" s="283" t="s">
        <v>649</v>
      </c>
      <c r="H59" s="9" t="s">
        <v>579</v>
      </c>
      <c r="I59" s="283"/>
      <c r="J59" s="277"/>
      <c r="K59" s="283">
        <v>0</v>
      </c>
      <c r="L59" s="283" t="s">
        <v>540</v>
      </c>
      <c r="M59" s="283" t="s">
        <v>580</v>
      </c>
      <c r="N59" s="283" t="s">
        <v>650</v>
      </c>
    </row>
    <row r="60" spans="4:14" x14ac:dyDescent="0.25">
      <c r="D60" s="291"/>
      <c r="E60" s="298"/>
      <c r="F60" s="318"/>
      <c r="G60" s="285"/>
      <c r="H60" s="15" t="s">
        <v>358</v>
      </c>
      <c r="I60" s="285"/>
      <c r="J60" s="279"/>
      <c r="K60" s="285"/>
      <c r="L60" s="285"/>
      <c r="M60" s="285"/>
      <c r="N60" s="285"/>
    </row>
    <row r="61" spans="4:14" x14ac:dyDescent="0.25">
      <c r="D61" s="68"/>
      <c r="E61" s="69" t="s">
        <v>542</v>
      </c>
      <c r="F61" s="70" t="s">
        <v>240</v>
      </c>
      <c r="G61" s="13" t="s">
        <v>649</v>
      </c>
      <c r="H61" s="9" t="s">
        <v>556</v>
      </c>
      <c r="I61" s="9"/>
      <c r="J61" s="71"/>
      <c r="K61" s="73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289"/>
      <c r="E62" s="297" t="s">
        <v>545</v>
      </c>
      <c r="F62" s="317" t="s">
        <v>546</v>
      </c>
      <c r="G62" s="283" t="s">
        <v>649</v>
      </c>
      <c r="H62" s="8" t="s">
        <v>559</v>
      </c>
      <c r="I62" s="283"/>
      <c r="J62" s="277"/>
      <c r="K62" s="73">
        <v>0</v>
      </c>
      <c r="L62" s="283" t="s">
        <v>540</v>
      </c>
      <c r="M62" s="283" t="s">
        <v>580</v>
      </c>
      <c r="N62" s="283" t="s">
        <v>650</v>
      </c>
    </row>
    <row r="63" spans="4:14" x14ac:dyDescent="0.25">
      <c r="D63" s="291"/>
      <c r="E63" s="298"/>
      <c r="F63" s="318"/>
      <c r="G63" s="285"/>
      <c r="H63" s="15" t="s">
        <v>560</v>
      </c>
      <c r="I63" s="285"/>
      <c r="J63" s="279"/>
      <c r="K63" s="73"/>
      <c r="L63" s="285"/>
      <c r="M63" s="285"/>
      <c r="N63" s="285"/>
    </row>
    <row r="64" spans="4:14" x14ac:dyDescent="0.25">
      <c r="D64" s="301" t="s">
        <v>581</v>
      </c>
      <c r="E64" s="302"/>
      <c r="F64" s="302"/>
      <c r="G64" s="302"/>
      <c r="H64" s="302"/>
      <c r="I64" s="302"/>
      <c r="J64" s="302"/>
      <c r="K64" s="58"/>
      <c r="L64" s="58"/>
      <c r="M64" s="58"/>
      <c r="N64" s="59"/>
    </row>
    <row r="65" spans="4:14" x14ac:dyDescent="0.25">
      <c r="D65" s="60">
        <v>1</v>
      </c>
      <c r="E65" s="276" t="s">
        <v>582</v>
      </c>
      <c r="F65" s="276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03"/>
      <c r="E66" s="297" t="s">
        <v>535</v>
      </c>
      <c r="F66" s="317" t="s">
        <v>583</v>
      </c>
      <c r="G66" s="283" t="s">
        <v>648</v>
      </c>
      <c r="H66" s="9" t="s">
        <v>584</v>
      </c>
      <c r="I66" s="283"/>
      <c r="J66" s="277"/>
      <c r="K66" s="280"/>
      <c r="L66" s="280"/>
      <c r="M66" s="283" t="s">
        <v>585</v>
      </c>
      <c r="N66" s="283"/>
    </row>
    <row r="67" spans="4:14" x14ac:dyDescent="0.25">
      <c r="D67" s="305"/>
      <c r="E67" s="306"/>
      <c r="F67" s="319"/>
      <c r="G67" s="284"/>
      <c r="H67" s="9" t="s">
        <v>579</v>
      </c>
      <c r="I67" s="284"/>
      <c r="J67" s="278"/>
      <c r="K67" s="281"/>
      <c r="L67" s="281"/>
      <c r="M67" s="284"/>
      <c r="N67" s="284"/>
    </row>
    <row r="68" spans="4:14" x14ac:dyDescent="0.25">
      <c r="D68" s="304"/>
      <c r="E68" s="298"/>
      <c r="F68" s="318"/>
      <c r="G68" s="285"/>
      <c r="H68" s="15" t="s">
        <v>358</v>
      </c>
      <c r="I68" s="285"/>
      <c r="J68" s="279"/>
      <c r="K68" s="282"/>
      <c r="L68" s="282"/>
      <c r="M68" s="285"/>
      <c r="N68" s="285"/>
    </row>
    <row r="69" spans="4:14" x14ac:dyDescent="0.25">
      <c r="D69" s="303"/>
      <c r="E69" s="297" t="s">
        <v>542</v>
      </c>
      <c r="F69" s="317" t="s">
        <v>586</v>
      </c>
      <c r="G69" s="283" t="s">
        <v>648</v>
      </c>
      <c r="H69" s="9" t="s">
        <v>584</v>
      </c>
      <c r="I69" s="283"/>
      <c r="J69" s="277"/>
      <c r="K69" s="280"/>
      <c r="L69" s="280"/>
      <c r="M69" s="283" t="s">
        <v>585</v>
      </c>
      <c r="N69" s="283"/>
    </row>
    <row r="70" spans="4:14" x14ac:dyDescent="0.25">
      <c r="D70" s="305"/>
      <c r="E70" s="306"/>
      <c r="F70" s="319"/>
      <c r="G70" s="284"/>
      <c r="H70" s="9" t="s">
        <v>579</v>
      </c>
      <c r="I70" s="284"/>
      <c r="J70" s="278"/>
      <c r="K70" s="281"/>
      <c r="L70" s="281"/>
      <c r="M70" s="284"/>
      <c r="N70" s="284"/>
    </row>
    <row r="71" spans="4:14" x14ac:dyDescent="0.25">
      <c r="D71" s="304"/>
      <c r="E71" s="298"/>
      <c r="F71" s="318"/>
      <c r="G71" s="285"/>
      <c r="H71" s="15" t="s">
        <v>587</v>
      </c>
      <c r="I71" s="285"/>
      <c r="J71" s="279"/>
      <c r="K71" s="282"/>
      <c r="L71" s="282"/>
      <c r="M71" s="285"/>
      <c r="N71" s="285"/>
    </row>
    <row r="72" spans="4:14" x14ac:dyDescent="0.25">
      <c r="D72" s="303"/>
      <c r="E72" s="297" t="s">
        <v>545</v>
      </c>
      <c r="F72" s="80" t="s">
        <v>588</v>
      </c>
      <c r="G72" s="283" t="s">
        <v>649</v>
      </c>
      <c r="H72" s="9" t="s">
        <v>584</v>
      </c>
      <c r="I72" s="283"/>
      <c r="J72" s="277"/>
      <c r="K72" s="280"/>
      <c r="L72" s="280"/>
      <c r="M72" s="283" t="s">
        <v>585</v>
      </c>
      <c r="N72" s="283" t="s">
        <v>650</v>
      </c>
    </row>
    <row r="73" spans="4:14" x14ac:dyDescent="0.25">
      <c r="D73" s="305"/>
      <c r="E73" s="306"/>
      <c r="F73" s="80" t="s">
        <v>589</v>
      </c>
      <c r="G73" s="284"/>
      <c r="H73" s="9" t="s">
        <v>579</v>
      </c>
      <c r="I73" s="284"/>
      <c r="J73" s="278"/>
      <c r="K73" s="281"/>
      <c r="L73" s="281"/>
      <c r="M73" s="284"/>
      <c r="N73" s="284"/>
    </row>
    <row r="74" spans="4:14" x14ac:dyDescent="0.25">
      <c r="D74" s="304"/>
      <c r="E74" s="298"/>
      <c r="F74" s="87"/>
      <c r="G74" s="285"/>
      <c r="H74" s="15" t="s">
        <v>358</v>
      </c>
      <c r="I74" s="285"/>
      <c r="J74" s="279"/>
      <c r="K74" s="282"/>
      <c r="L74" s="282"/>
      <c r="M74" s="285"/>
      <c r="N74" s="285"/>
    </row>
    <row r="75" spans="4:14" x14ac:dyDescent="0.25">
      <c r="D75" s="303"/>
      <c r="E75" s="297" t="s">
        <v>568</v>
      </c>
      <c r="F75" s="80" t="s">
        <v>590</v>
      </c>
      <c r="G75" s="283" t="s">
        <v>649</v>
      </c>
      <c r="H75" s="9" t="s">
        <v>584</v>
      </c>
      <c r="I75" s="283"/>
      <c r="J75" s="277"/>
      <c r="K75" s="280"/>
      <c r="L75" s="280"/>
      <c r="M75" s="283" t="s">
        <v>585</v>
      </c>
      <c r="N75" s="283" t="s">
        <v>650</v>
      </c>
    </row>
    <row r="76" spans="4:14" x14ac:dyDescent="0.25">
      <c r="D76" s="305"/>
      <c r="E76" s="306"/>
      <c r="F76" s="80" t="s">
        <v>591</v>
      </c>
      <c r="G76" s="284"/>
      <c r="H76" s="9" t="s">
        <v>579</v>
      </c>
      <c r="I76" s="284"/>
      <c r="J76" s="278"/>
      <c r="K76" s="281"/>
      <c r="L76" s="281"/>
      <c r="M76" s="284"/>
      <c r="N76" s="284"/>
    </row>
    <row r="77" spans="4:14" x14ac:dyDescent="0.25">
      <c r="D77" s="304"/>
      <c r="E77" s="298"/>
      <c r="F77" s="87"/>
      <c r="G77" s="285"/>
      <c r="H77" s="15" t="s">
        <v>592</v>
      </c>
      <c r="I77" s="285"/>
      <c r="J77" s="279"/>
      <c r="K77" s="282"/>
      <c r="L77" s="282"/>
      <c r="M77" s="285"/>
      <c r="N77" s="285"/>
    </row>
    <row r="78" spans="4:14" x14ac:dyDescent="0.25">
      <c r="D78" s="303"/>
      <c r="E78" s="297" t="s">
        <v>593</v>
      </c>
      <c r="F78" s="317" t="s">
        <v>594</v>
      </c>
      <c r="G78" s="283" t="s">
        <v>649</v>
      </c>
      <c r="H78" s="9" t="s">
        <v>579</v>
      </c>
      <c r="I78" s="283"/>
      <c r="J78" s="277"/>
      <c r="K78" s="280"/>
      <c r="L78" s="280"/>
      <c r="M78" s="283" t="s">
        <v>585</v>
      </c>
      <c r="N78" s="283" t="s">
        <v>650</v>
      </c>
    </row>
    <row r="79" spans="4:14" x14ac:dyDescent="0.25">
      <c r="D79" s="304"/>
      <c r="E79" s="298"/>
      <c r="F79" s="318"/>
      <c r="G79" s="285"/>
      <c r="H79" s="15" t="s">
        <v>595</v>
      </c>
      <c r="I79" s="285"/>
      <c r="J79" s="279"/>
      <c r="K79" s="282"/>
      <c r="L79" s="282"/>
      <c r="M79" s="285"/>
      <c r="N79" s="285"/>
    </row>
    <row r="80" spans="4:14" x14ac:dyDescent="0.25">
      <c r="D80" s="307">
        <v>2</v>
      </c>
      <c r="E80" s="309" t="s">
        <v>596</v>
      </c>
      <c r="F80" s="309"/>
      <c r="G80" s="311"/>
      <c r="H80" s="313"/>
      <c r="I80" s="311"/>
      <c r="J80" s="313"/>
      <c r="K80" s="311"/>
      <c r="L80" s="311"/>
      <c r="M80" s="311"/>
      <c r="N80" s="315"/>
    </row>
    <row r="81" spans="4:18" x14ac:dyDescent="0.25">
      <c r="D81" s="308"/>
      <c r="E81" s="310" t="s">
        <v>597</v>
      </c>
      <c r="F81" s="310"/>
      <c r="G81" s="312"/>
      <c r="H81" s="314"/>
      <c r="I81" s="312"/>
      <c r="J81" s="314"/>
      <c r="K81" s="312"/>
      <c r="L81" s="312"/>
      <c r="M81" s="312"/>
      <c r="N81" s="316"/>
    </row>
    <row r="82" spans="4:18" x14ac:dyDescent="0.25">
      <c r="D82" s="303"/>
      <c r="E82" s="297" t="s">
        <v>535</v>
      </c>
      <c r="F82" s="80" t="s">
        <v>598</v>
      </c>
      <c r="G82" s="283" t="s">
        <v>649</v>
      </c>
      <c r="H82" s="9" t="s">
        <v>600</v>
      </c>
      <c r="I82" s="283"/>
      <c r="J82" s="277"/>
      <c r="K82" s="280"/>
      <c r="L82" s="280"/>
      <c r="M82" s="283" t="s">
        <v>541</v>
      </c>
      <c r="N82" s="283" t="s">
        <v>650</v>
      </c>
    </row>
    <row r="83" spans="4:18" x14ac:dyDescent="0.25">
      <c r="D83" s="305"/>
      <c r="E83" s="306"/>
      <c r="F83" s="80" t="s">
        <v>599</v>
      </c>
      <c r="G83" s="284"/>
      <c r="H83" s="9" t="s">
        <v>579</v>
      </c>
      <c r="I83" s="284"/>
      <c r="J83" s="278"/>
      <c r="K83" s="281"/>
      <c r="L83" s="281"/>
      <c r="M83" s="284"/>
      <c r="N83" s="284"/>
    </row>
    <row r="84" spans="4:18" x14ac:dyDescent="0.25">
      <c r="D84" s="304"/>
      <c r="E84" s="298"/>
      <c r="F84" s="87"/>
      <c r="G84" s="285"/>
      <c r="H84" s="15" t="s">
        <v>358</v>
      </c>
      <c r="I84" s="285"/>
      <c r="J84" s="279"/>
      <c r="K84" s="282"/>
      <c r="L84" s="282"/>
      <c r="M84" s="285"/>
      <c r="N84" s="285"/>
    </row>
    <row r="85" spans="4:18" x14ac:dyDescent="0.25">
      <c r="D85" s="303"/>
      <c r="E85" s="297" t="s">
        <v>542</v>
      </c>
      <c r="F85" s="80" t="s">
        <v>601</v>
      </c>
      <c r="G85" s="283" t="s">
        <v>649</v>
      </c>
      <c r="H85" s="9" t="s">
        <v>600</v>
      </c>
      <c r="I85" s="283"/>
      <c r="J85" s="277"/>
      <c r="K85" s="280"/>
      <c r="L85" s="280"/>
      <c r="M85" s="283" t="s">
        <v>541</v>
      </c>
      <c r="N85" s="283" t="s">
        <v>650</v>
      </c>
    </row>
    <row r="86" spans="4:18" x14ac:dyDescent="0.25">
      <c r="D86" s="305"/>
      <c r="E86" s="306"/>
      <c r="F86" s="80" t="s">
        <v>602</v>
      </c>
      <c r="G86" s="284"/>
      <c r="H86" s="9" t="s">
        <v>579</v>
      </c>
      <c r="I86" s="284"/>
      <c r="J86" s="278"/>
      <c r="K86" s="281"/>
      <c r="L86" s="281"/>
      <c r="M86" s="284"/>
      <c r="N86" s="284"/>
    </row>
    <row r="87" spans="4:18" x14ac:dyDescent="0.25">
      <c r="D87" s="304"/>
      <c r="E87" s="298"/>
      <c r="F87" s="87"/>
      <c r="G87" s="285"/>
      <c r="H87" s="15" t="s">
        <v>358</v>
      </c>
      <c r="I87" s="285"/>
      <c r="J87" s="279"/>
      <c r="K87" s="282"/>
      <c r="L87" s="282"/>
      <c r="M87" s="285"/>
      <c r="N87" s="285"/>
    </row>
    <row r="88" spans="4:18" x14ac:dyDescent="0.25">
      <c r="D88" s="303"/>
      <c r="E88" s="297" t="s">
        <v>545</v>
      </c>
      <c r="F88" s="80" t="s">
        <v>603</v>
      </c>
      <c r="G88" s="283" t="s">
        <v>649</v>
      </c>
      <c r="H88" s="9" t="s">
        <v>600</v>
      </c>
      <c r="I88" s="283"/>
      <c r="J88" s="277"/>
      <c r="K88" s="280"/>
      <c r="L88" s="280"/>
      <c r="M88" s="283" t="s">
        <v>541</v>
      </c>
      <c r="N88" s="283" t="s">
        <v>650</v>
      </c>
    </row>
    <row r="89" spans="4:18" x14ac:dyDescent="0.25">
      <c r="D89" s="305"/>
      <c r="E89" s="306"/>
      <c r="F89" s="80" t="s">
        <v>604</v>
      </c>
      <c r="G89" s="284"/>
      <c r="H89" s="9" t="s">
        <v>579</v>
      </c>
      <c r="I89" s="284"/>
      <c r="J89" s="278"/>
      <c r="K89" s="281"/>
      <c r="L89" s="281"/>
      <c r="M89" s="284"/>
      <c r="N89" s="284"/>
      <c r="R89">
        <f>237-187</f>
        <v>50</v>
      </c>
    </row>
    <row r="90" spans="4:18" x14ac:dyDescent="0.25">
      <c r="D90" s="304"/>
      <c r="E90" s="298"/>
      <c r="F90" s="87"/>
      <c r="G90" s="285"/>
      <c r="H90" s="15" t="s">
        <v>358</v>
      </c>
      <c r="I90" s="285"/>
      <c r="J90" s="279"/>
      <c r="K90" s="282"/>
      <c r="L90" s="282"/>
      <c r="M90" s="285"/>
      <c r="N90" s="285"/>
    </row>
    <row r="91" spans="4:18" x14ac:dyDescent="0.25">
      <c r="D91" s="303"/>
      <c r="E91" s="297" t="s">
        <v>568</v>
      </c>
      <c r="F91" s="81" t="s">
        <v>605</v>
      </c>
      <c r="G91" s="283" t="s">
        <v>649</v>
      </c>
      <c r="H91" s="283" t="s">
        <v>607</v>
      </c>
      <c r="I91" s="283"/>
      <c r="J91" s="277"/>
      <c r="K91" s="280"/>
      <c r="L91" s="280"/>
      <c r="M91" s="283" t="s">
        <v>541</v>
      </c>
      <c r="N91" s="283" t="s">
        <v>650</v>
      </c>
    </row>
    <row r="92" spans="4:18" x14ac:dyDescent="0.25">
      <c r="D92" s="304"/>
      <c r="E92" s="298"/>
      <c r="F92" s="70" t="s">
        <v>606</v>
      </c>
      <c r="G92" s="285"/>
      <c r="H92" s="285"/>
      <c r="I92" s="285"/>
      <c r="J92" s="279"/>
      <c r="K92" s="282"/>
      <c r="L92" s="282"/>
      <c r="M92" s="285"/>
      <c r="N92" s="285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76" t="s">
        <v>608</v>
      </c>
      <c r="F95" s="276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535</v>
      </c>
      <c r="F96" s="70" t="s">
        <v>609</v>
      </c>
      <c r="G96" s="89" t="s">
        <v>523</v>
      </c>
      <c r="H96" s="15" t="s">
        <v>610</v>
      </c>
      <c r="I96" s="15"/>
      <c r="J96" s="90"/>
      <c r="K96" s="91"/>
      <c r="L96" s="92"/>
      <c r="M96" s="9" t="s">
        <v>574</v>
      </c>
      <c r="N96" s="9"/>
    </row>
    <row r="97" spans="4:14" x14ac:dyDescent="0.25">
      <c r="D97" s="303"/>
      <c r="E97" s="297" t="s">
        <v>542</v>
      </c>
      <c r="F97" s="80" t="s">
        <v>611</v>
      </c>
      <c r="G97" s="283" t="s">
        <v>648</v>
      </c>
      <c r="H97" s="283" t="s">
        <v>610</v>
      </c>
      <c r="I97" s="283"/>
      <c r="J97" s="277"/>
      <c r="K97" s="280"/>
      <c r="L97" s="280"/>
      <c r="M97" s="283" t="s">
        <v>574</v>
      </c>
      <c r="N97" s="283"/>
    </row>
    <row r="98" spans="4:14" x14ac:dyDescent="0.25">
      <c r="D98" s="304"/>
      <c r="E98" s="298"/>
      <c r="F98" s="70" t="s">
        <v>612</v>
      </c>
      <c r="G98" s="285"/>
      <c r="H98" s="285"/>
      <c r="I98" s="285"/>
      <c r="J98" s="279"/>
      <c r="K98" s="282"/>
      <c r="L98" s="282"/>
      <c r="M98" s="285"/>
      <c r="N98" s="285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86" t="s">
        <v>613</v>
      </c>
      <c r="E100" s="287"/>
      <c r="F100" s="287"/>
      <c r="G100" s="287"/>
      <c r="H100" s="287"/>
      <c r="I100" s="287"/>
      <c r="J100" s="287"/>
      <c r="K100" s="56"/>
      <c r="L100" s="56"/>
      <c r="M100" s="56"/>
      <c r="N100" s="57"/>
    </row>
    <row r="101" spans="4:14" x14ac:dyDescent="0.25">
      <c r="D101" s="301" t="s">
        <v>533</v>
      </c>
      <c r="E101" s="302"/>
      <c r="F101" s="302"/>
      <c r="G101" s="302"/>
      <c r="H101" s="302"/>
      <c r="I101" s="302"/>
      <c r="J101" s="302"/>
      <c r="K101" s="58"/>
      <c r="L101" s="58"/>
      <c r="M101" s="58"/>
      <c r="N101" s="59"/>
    </row>
    <row r="102" spans="4:14" x14ac:dyDescent="0.25">
      <c r="D102" s="60">
        <v>1</v>
      </c>
      <c r="E102" s="276" t="s">
        <v>614</v>
      </c>
      <c r="F102" s="276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535</v>
      </c>
      <c r="F103" s="70" t="s">
        <v>615</v>
      </c>
      <c r="G103" s="13" t="s">
        <v>648</v>
      </c>
      <c r="H103" s="9" t="s">
        <v>616</v>
      </c>
      <c r="I103" s="9"/>
      <c r="J103" s="71"/>
      <c r="K103" s="124"/>
      <c r="L103" s="13" t="s">
        <v>540</v>
      </c>
      <c r="M103" s="9" t="s">
        <v>617</v>
      </c>
      <c r="N103" s="9"/>
    </row>
    <row r="104" spans="4:14" x14ac:dyDescent="0.25">
      <c r="D104" s="289"/>
      <c r="E104" s="297" t="s">
        <v>542</v>
      </c>
      <c r="F104" s="80" t="s">
        <v>618</v>
      </c>
      <c r="G104" s="283" t="s">
        <v>649</v>
      </c>
      <c r="H104" s="283" t="s">
        <v>620</v>
      </c>
      <c r="I104" s="283"/>
      <c r="J104" s="277"/>
      <c r="K104" s="283">
        <v>0</v>
      </c>
      <c r="L104" s="283" t="s">
        <v>540</v>
      </c>
      <c r="M104" s="283" t="s">
        <v>617</v>
      </c>
      <c r="N104" s="283" t="s">
        <v>650</v>
      </c>
    </row>
    <row r="105" spans="4:14" x14ac:dyDescent="0.25">
      <c r="D105" s="291"/>
      <c r="E105" s="298"/>
      <c r="F105" s="70" t="s">
        <v>619</v>
      </c>
      <c r="G105" s="285"/>
      <c r="H105" s="285"/>
      <c r="I105" s="285"/>
      <c r="J105" s="279"/>
      <c r="K105" s="285"/>
      <c r="L105" s="285"/>
      <c r="M105" s="285"/>
      <c r="N105" s="285"/>
    </row>
    <row r="106" spans="4:14" x14ac:dyDescent="0.25">
      <c r="D106" s="289"/>
      <c r="E106" s="297" t="s">
        <v>545</v>
      </c>
      <c r="F106" s="80" t="s">
        <v>618</v>
      </c>
      <c r="G106" s="283" t="s">
        <v>649</v>
      </c>
      <c r="H106" s="283" t="s">
        <v>620</v>
      </c>
      <c r="I106" s="283"/>
      <c r="J106" s="277"/>
      <c r="K106" s="283">
        <v>0</v>
      </c>
      <c r="L106" s="283" t="s">
        <v>540</v>
      </c>
      <c r="M106" s="283" t="s">
        <v>617</v>
      </c>
      <c r="N106" s="283" t="s">
        <v>650</v>
      </c>
    </row>
    <row r="107" spans="4:14" x14ac:dyDescent="0.25">
      <c r="D107" s="291"/>
      <c r="E107" s="298"/>
      <c r="F107" s="70" t="s">
        <v>621</v>
      </c>
      <c r="G107" s="285"/>
      <c r="H107" s="285"/>
      <c r="I107" s="285"/>
      <c r="J107" s="279"/>
      <c r="K107" s="285"/>
      <c r="L107" s="285"/>
      <c r="M107" s="285"/>
      <c r="N107" s="285"/>
    </row>
    <row r="108" spans="4:14" x14ac:dyDescent="0.25">
      <c r="D108" s="289"/>
      <c r="E108" s="297" t="s">
        <v>568</v>
      </c>
      <c r="F108" s="80" t="s">
        <v>618</v>
      </c>
      <c r="G108" s="283" t="s">
        <v>649</v>
      </c>
      <c r="H108" s="283" t="s">
        <v>620</v>
      </c>
      <c r="I108" s="283"/>
      <c r="J108" s="277"/>
      <c r="K108" s="283">
        <v>0</v>
      </c>
      <c r="L108" s="283" t="s">
        <v>540</v>
      </c>
      <c r="M108" s="283" t="s">
        <v>617</v>
      </c>
      <c r="N108" s="283" t="s">
        <v>650</v>
      </c>
    </row>
    <row r="109" spans="4:14" x14ac:dyDescent="0.25">
      <c r="D109" s="291"/>
      <c r="E109" s="298"/>
      <c r="F109" s="70" t="s">
        <v>622</v>
      </c>
      <c r="G109" s="285"/>
      <c r="H109" s="285"/>
      <c r="I109" s="285"/>
      <c r="J109" s="279"/>
      <c r="K109" s="285"/>
      <c r="L109" s="285"/>
      <c r="M109" s="285"/>
      <c r="N109" s="285"/>
    </row>
    <row r="110" spans="4:14" x14ac:dyDescent="0.25">
      <c r="D110" s="289"/>
      <c r="E110" s="297" t="s">
        <v>593</v>
      </c>
      <c r="F110" s="80" t="s">
        <v>618</v>
      </c>
      <c r="G110" s="283" t="s">
        <v>648</v>
      </c>
      <c r="H110" s="283"/>
      <c r="I110" s="283"/>
      <c r="J110" s="277"/>
      <c r="K110" s="299">
        <f>47989678.53-648605.24</f>
        <v>47341073.289999999</v>
      </c>
      <c r="L110" s="283" t="s">
        <v>540</v>
      </c>
      <c r="M110" s="8" t="s">
        <v>624</v>
      </c>
      <c r="N110" s="283"/>
    </row>
    <row r="111" spans="4:14" x14ac:dyDescent="0.25">
      <c r="D111" s="291"/>
      <c r="E111" s="298"/>
      <c r="F111" s="70" t="s">
        <v>623</v>
      </c>
      <c r="G111" s="285"/>
      <c r="H111" s="285"/>
      <c r="I111" s="285"/>
      <c r="J111" s="279"/>
      <c r="K111" s="300"/>
      <c r="L111" s="285"/>
      <c r="M111" s="15" t="s">
        <v>548</v>
      </c>
      <c r="N111" s="285"/>
    </row>
    <row r="112" spans="4:14" x14ac:dyDescent="0.25">
      <c r="D112" s="301" t="s">
        <v>581</v>
      </c>
      <c r="E112" s="302"/>
      <c r="F112" s="302"/>
      <c r="G112" s="302"/>
      <c r="H112" s="302"/>
      <c r="I112" s="302"/>
      <c r="J112" s="302"/>
      <c r="K112" s="58"/>
      <c r="L112" s="58"/>
      <c r="M112" s="58"/>
      <c r="N112" s="59"/>
    </row>
    <row r="113" spans="4:14" x14ac:dyDescent="0.25">
      <c r="D113" s="289">
        <v>1</v>
      </c>
      <c r="E113" s="292" t="s">
        <v>625</v>
      </c>
      <c r="F113" s="293"/>
      <c r="G113" s="283" t="s">
        <v>649</v>
      </c>
      <c r="H113" s="9" t="s">
        <v>627</v>
      </c>
      <c r="I113" s="283"/>
      <c r="J113" s="277"/>
      <c r="K113" s="280"/>
      <c r="L113" s="280"/>
      <c r="M113" s="283" t="s">
        <v>630</v>
      </c>
      <c r="N113" s="283" t="s">
        <v>650</v>
      </c>
    </row>
    <row r="114" spans="4:14" x14ac:dyDescent="0.25">
      <c r="D114" s="290"/>
      <c r="E114" s="294" t="s">
        <v>626</v>
      </c>
      <c r="F114" s="219"/>
      <c r="G114" s="284"/>
      <c r="H114" s="9" t="s">
        <v>628</v>
      </c>
      <c r="I114" s="284"/>
      <c r="J114" s="278"/>
      <c r="K114" s="281"/>
      <c r="L114" s="281"/>
      <c r="M114" s="284"/>
      <c r="N114" s="284"/>
    </row>
    <row r="115" spans="4:14" x14ac:dyDescent="0.25">
      <c r="D115" s="291"/>
      <c r="E115" s="295"/>
      <c r="F115" s="296"/>
      <c r="G115" s="285"/>
      <c r="H115" s="9" t="s">
        <v>629</v>
      </c>
      <c r="I115" s="285"/>
      <c r="J115" s="279"/>
      <c r="K115" s="282"/>
      <c r="L115" s="282"/>
      <c r="M115" s="285"/>
      <c r="N115" s="285"/>
    </row>
    <row r="116" spans="4:14" x14ac:dyDescent="0.25">
      <c r="D116" s="289">
        <v>2</v>
      </c>
      <c r="E116" s="292" t="s">
        <v>631</v>
      </c>
      <c r="F116" s="293"/>
      <c r="G116" s="283" t="s">
        <v>649</v>
      </c>
      <c r="H116" s="8" t="s">
        <v>627</v>
      </c>
      <c r="I116" s="283"/>
      <c r="J116" s="277"/>
      <c r="K116" s="280"/>
      <c r="L116" s="280"/>
      <c r="M116" s="283" t="s">
        <v>630</v>
      </c>
      <c r="N116" s="283" t="s">
        <v>650</v>
      </c>
    </row>
    <row r="117" spans="4:14" x14ac:dyDescent="0.25">
      <c r="D117" s="290"/>
      <c r="E117" s="294" t="s">
        <v>632</v>
      </c>
      <c r="F117" s="219"/>
      <c r="G117" s="284"/>
      <c r="H117" s="9" t="s">
        <v>628</v>
      </c>
      <c r="I117" s="284"/>
      <c r="J117" s="278"/>
      <c r="K117" s="281"/>
      <c r="L117" s="281"/>
      <c r="M117" s="284"/>
      <c r="N117" s="284"/>
    </row>
    <row r="118" spans="4:14" x14ac:dyDescent="0.25">
      <c r="D118" s="291"/>
      <c r="E118" s="295"/>
      <c r="F118" s="296"/>
      <c r="G118" s="285"/>
      <c r="H118" s="9" t="s">
        <v>629</v>
      </c>
      <c r="I118" s="285"/>
      <c r="J118" s="279"/>
      <c r="K118" s="282"/>
      <c r="L118" s="282"/>
      <c r="M118" s="285"/>
      <c r="N118" s="285"/>
    </row>
    <row r="119" spans="4:14" x14ac:dyDescent="0.25">
      <c r="D119" s="289">
        <v>3</v>
      </c>
      <c r="E119" s="292" t="s">
        <v>633</v>
      </c>
      <c r="F119" s="293"/>
      <c r="G119" s="283" t="s">
        <v>649</v>
      </c>
      <c r="H119" s="8" t="s">
        <v>627</v>
      </c>
      <c r="I119" s="283"/>
      <c r="J119" s="277"/>
      <c r="K119" s="280"/>
      <c r="L119" s="280"/>
      <c r="M119" s="283" t="s">
        <v>635</v>
      </c>
      <c r="N119" s="283" t="s">
        <v>650</v>
      </c>
    </row>
    <row r="120" spans="4:14" x14ac:dyDescent="0.25">
      <c r="D120" s="290"/>
      <c r="E120" s="294" t="s">
        <v>634</v>
      </c>
      <c r="F120" s="219"/>
      <c r="G120" s="284"/>
      <c r="H120" s="9" t="s">
        <v>628</v>
      </c>
      <c r="I120" s="284"/>
      <c r="J120" s="278"/>
      <c r="K120" s="281"/>
      <c r="L120" s="281"/>
      <c r="M120" s="284"/>
      <c r="N120" s="284"/>
    </row>
    <row r="121" spans="4:14" x14ac:dyDescent="0.25">
      <c r="D121" s="291"/>
      <c r="E121" s="295"/>
      <c r="F121" s="296"/>
      <c r="G121" s="285"/>
      <c r="H121" s="15" t="s">
        <v>629</v>
      </c>
      <c r="I121" s="285"/>
      <c r="J121" s="279"/>
      <c r="K121" s="282"/>
      <c r="L121" s="282"/>
      <c r="M121" s="285"/>
      <c r="N121" s="285"/>
    </row>
    <row r="122" spans="4:14" x14ac:dyDescent="0.25">
      <c r="D122" s="286" t="s">
        <v>636</v>
      </c>
      <c r="E122" s="287"/>
      <c r="F122" s="287"/>
      <c r="G122" s="287"/>
      <c r="H122" s="287"/>
      <c r="I122" s="287"/>
      <c r="J122" s="288"/>
      <c r="K122" s="94"/>
      <c r="L122" s="94"/>
      <c r="M122" s="94"/>
      <c r="N122" s="94"/>
    </row>
    <row r="123" spans="4:14" x14ac:dyDescent="0.25">
      <c r="D123" s="273" t="s">
        <v>533</v>
      </c>
      <c r="E123" s="274"/>
      <c r="F123" s="274"/>
      <c r="G123" s="274"/>
      <c r="H123" s="274"/>
      <c r="I123" s="274"/>
      <c r="J123" s="274"/>
      <c r="K123" s="274"/>
      <c r="L123" s="274"/>
      <c r="M123" s="274"/>
      <c r="N123" s="275"/>
    </row>
    <row r="124" spans="4:14" x14ac:dyDescent="0.25">
      <c r="D124" s="83">
        <v>1</v>
      </c>
      <c r="E124" s="276" t="s">
        <v>637</v>
      </c>
      <c r="F124" s="276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535</v>
      </c>
      <c r="F125" s="97" t="s">
        <v>638</v>
      </c>
      <c r="G125" s="98" t="s">
        <v>649</v>
      </c>
      <c r="H125" s="99"/>
      <c r="I125" s="98"/>
      <c r="J125" s="100"/>
      <c r="K125" s="98">
        <v>0</v>
      </c>
      <c r="L125" s="98" t="s">
        <v>540</v>
      </c>
      <c r="M125" s="98" t="s">
        <v>639</v>
      </c>
      <c r="N125" s="98" t="s">
        <v>650</v>
      </c>
    </row>
    <row r="126" spans="4:14" x14ac:dyDescent="0.25">
      <c r="D126" s="95"/>
      <c r="E126" s="96" t="s">
        <v>542</v>
      </c>
      <c r="F126" s="97" t="s">
        <v>640</v>
      </c>
      <c r="G126" s="98" t="s">
        <v>649</v>
      </c>
      <c r="H126" s="99"/>
      <c r="I126" s="98"/>
      <c r="J126" s="100"/>
      <c r="K126" s="98">
        <v>0</v>
      </c>
      <c r="L126" s="98" t="s">
        <v>540</v>
      </c>
      <c r="M126" s="98" t="s">
        <v>639</v>
      </c>
      <c r="N126" s="98" t="s">
        <v>650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workbookViewId="0">
      <selection activeCell="A54" sqref="A54:XFD65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1" t="s">
        <v>644</v>
      </c>
      <c r="D4" s="201"/>
      <c r="E4" s="201"/>
      <c r="F4" s="201"/>
      <c r="G4" s="201"/>
      <c r="H4" s="201"/>
      <c r="I4" s="201"/>
      <c r="J4" s="201"/>
      <c r="K4" s="201"/>
    </row>
    <row r="5" spans="3:11" ht="13.5" customHeight="1" x14ac:dyDescent="0.25">
      <c r="C5" s="201" t="s">
        <v>120</v>
      </c>
      <c r="D5" s="201"/>
      <c r="E5" s="201"/>
      <c r="F5" s="201"/>
      <c r="G5" s="201"/>
      <c r="H5" s="201"/>
      <c r="I5" s="201"/>
      <c r="J5" s="201"/>
      <c r="K5" s="201"/>
    </row>
    <row r="6" spans="3:11" ht="23.25" customHeight="1" x14ac:dyDescent="0.25">
      <c r="C6" s="208" t="s">
        <v>725</v>
      </c>
      <c r="D6" s="201"/>
      <c r="E6" s="201"/>
      <c r="F6" s="201"/>
      <c r="G6" s="201"/>
      <c r="H6" s="201"/>
      <c r="I6" s="201"/>
      <c r="J6" s="201"/>
      <c r="K6" s="201"/>
    </row>
    <row r="7" spans="3:11" x14ac:dyDescent="0.25">
      <c r="C7" s="201" t="s">
        <v>1</v>
      </c>
      <c r="D7" s="201"/>
      <c r="E7" s="201"/>
      <c r="F7" s="201"/>
      <c r="G7" s="201"/>
      <c r="H7" s="201"/>
      <c r="I7" s="201"/>
      <c r="J7" s="201"/>
      <c r="K7" s="201"/>
    </row>
    <row r="8" spans="3:11" x14ac:dyDescent="0.25">
      <c r="C8" s="201" t="s">
        <v>121</v>
      </c>
      <c r="D8" s="201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1" t="s">
        <v>122</v>
      </c>
      <c r="D9" s="201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09"/>
      <c r="D10" s="209"/>
      <c r="E10" s="161" t="s">
        <v>651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09"/>
      <c r="D11" s="209"/>
      <c r="E11" s="160" t="s">
        <v>718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09"/>
      <c r="D12" s="209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202"/>
      <c r="D13" s="200"/>
      <c r="E13" s="3"/>
      <c r="F13" s="3"/>
      <c r="G13" s="3"/>
      <c r="H13" s="3"/>
      <c r="I13" s="3"/>
      <c r="J13" s="3"/>
      <c r="K13" s="3"/>
    </row>
    <row r="14" spans="3:11" x14ac:dyDescent="0.25">
      <c r="C14" s="206" t="s">
        <v>143</v>
      </c>
      <c r="D14" s="207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6" t="s">
        <v>144</v>
      </c>
      <c r="D15" s="207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6" t="s">
        <v>148</v>
      </c>
      <c r="D19" s="207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6" t="s">
        <v>152</v>
      </c>
      <c r="D23" s="207"/>
      <c r="E23" s="116">
        <f>+'formato 1'!J60</f>
        <v>85244429.050000012</v>
      </c>
      <c r="F23" s="116"/>
      <c r="G23" s="116"/>
      <c r="H23" s="116"/>
      <c r="I23" s="116">
        <f>'formato 1'!I60</f>
        <v>91005636.260000005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6" t="s">
        <v>153</v>
      </c>
      <c r="D25" s="207"/>
      <c r="E25" s="116">
        <f>+E14+E23</f>
        <v>85244429.050000012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91005636.260000005</v>
      </c>
      <c r="J25" s="116">
        <f t="shared" si="3"/>
        <v>0</v>
      </c>
      <c r="K25" s="116">
        <f t="shared" si="3"/>
        <v>0</v>
      </c>
    </row>
    <row r="26" spans="3:11" x14ac:dyDescent="0.25">
      <c r="C26" s="202"/>
      <c r="D26" s="200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6" t="s">
        <v>641</v>
      </c>
      <c r="D27" s="207"/>
      <c r="E27" s="117"/>
      <c r="F27" s="117"/>
      <c r="G27" s="117"/>
      <c r="H27" s="117"/>
      <c r="I27" s="117"/>
      <c r="J27" s="117"/>
      <c r="K27" s="117"/>
    </row>
    <row r="28" spans="3:11" x14ac:dyDescent="0.25">
      <c r="C28" s="202" t="s">
        <v>154</v>
      </c>
      <c r="D28" s="200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202" t="s">
        <v>155</v>
      </c>
      <c r="D29" s="200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202" t="s">
        <v>156</v>
      </c>
      <c r="D30" s="200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202"/>
      <c r="D31" s="200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6" t="s">
        <v>157</v>
      </c>
      <c r="D32" s="207"/>
      <c r="E32" s="117"/>
      <c r="F32" s="117"/>
      <c r="G32" s="117"/>
      <c r="H32" s="117"/>
      <c r="I32" s="117"/>
      <c r="J32" s="117"/>
      <c r="K32" s="117"/>
    </row>
    <row r="33" spans="3:11" x14ac:dyDescent="0.25">
      <c r="C33" s="202" t="s">
        <v>158</v>
      </c>
      <c r="D33" s="200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202" t="s">
        <v>159</v>
      </c>
      <c r="D34" s="200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02" t="s">
        <v>160</v>
      </c>
      <c r="D35" s="200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3"/>
      <c r="D36" s="204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5" t="s">
        <v>642</v>
      </c>
      <c r="D38" s="205"/>
      <c r="E38" s="205"/>
      <c r="F38" s="205"/>
      <c r="G38" s="205"/>
      <c r="H38" s="205"/>
      <c r="I38" s="205"/>
      <c r="J38" s="205"/>
      <c r="K38" s="205"/>
    </row>
    <row r="39" spans="3:11" ht="30.75" customHeight="1" x14ac:dyDescent="0.25">
      <c r="C39" s="205" t="s">
        <v>643</v>
      </c>
      <c r="D39" s="205"/>
      <c r="E39" s="205"/>
      <c r="F39" s="205"/>
      <c r="G39" s="205"/>
      <c r="H39" s="205"/>
      <c r="I39" s="205"/>
      <c r="J39" s="205"/>
      <c r="K39" s="205"/>
    </row>
    <row r="41" spans="3:11" x14ac:dyDescent="0.25">
      <c r="C41" s="201" t="s">
        <v>644</v>
      </c>
      <c r="D41" s="201"/>
      <c r="E41" s="201"/>
      <c r="F41" s="201"/>
      <c r="G41" s="201"/>
      <c r="H41" s="201"/>
      <c r="I41" s="201"/>
    </row>
    <row r="42" spans="3:11" x14ac:dyDescent="0.25">
      <c r="C42" s="201" t="s">
        <v>120</v>
      </c>
      <c r="D42" s="201"/>
      <c r="E42" s="201"/>
      <c r="F42" s="201"/>
      <c r="G42" s="201"/>
      <c r="H42" s="201"/>
      <c r="I42" s="201"/>
    </row>
    <row r="43" spans="3:11" x14ac:dyDescent="0.25">
      <c r="C43" s="208" t="s">
        <v>726</v>
      </c>
      <c r="D43" s="201"/>
      <c r="E43" s="201"/>
      <c r="F43" s="201"/>
      <c r="G43" s="201"/>
      <c r="H43" s="201"/>
      <c r="I43" s="201"/>
    </row>
    <row r="44" spans="3:11" x14ac:dyDescent="0.25">
      <c r="C44" s="201" t="s">
        <v>1</v>
      </c>
      <c r="D44" s="201"/>
      <c r="E44" s="201"/>
      <c r="F44" s="201"/>
      <c r="G44" s="201"/>
      <c r="H44" s="201"/>
      <c r="I44" s="201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196" t="s">
        <v>173</v>
      </c>
      <c r="D48" s="197"/>
      <c r="E48" s="200"/>
      <c r="F48" s="3"/>
      <c r="G48" s="3"/>
      <c r="H48" s="3"/>
      <c r="I48" s="3"/>
    </row>
    <row r="49" spans="3:9" x14ac:dyDescent="0.25">
      <c r="C49" s="196"/>
      <c r="D49" s="197"/>
      <c r="E49" s="200"/>
      <c r="F49" s="3"/>
      <c r="G49" s="3"/>
      <c r="H49" s="3"/>
      <c r="I49" s="3"/>
    </row>
    <row r="50" spans="3:9" x14ac:dyDescent="0.25">
      <c r="C50" s="196" t="s">
        <v>174</v>
      </c>
      <c r="D50" s="197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196" t="s">
        <v>175</v>
      </c>
      <c r="D51" s="197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198" t="s">
        <v>176</v>
      </c>
      <c r="D52" s="199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1" workbookViewId="0">
      <selection activeCell="C34" sqref="A34:XFD45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0" t="s">
        <v>644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3:13" x14ac:dyDescent="0.25">
      <c r="C6" s="211" t="s">
        <v>177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3:13" x14ac:dyDescent="0.25">
      <c r="C7" s="208" t="s">
        <v>727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3:13" x14ac:dyDescent="0.25">
      <c r="C8" s="210" t="s">
        <v>1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705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728</v>
      </c>
      <c r="L11" s="161" t="s">
        <v>203</v>
      </c>
      <c r="M11" s="160" t="s">
        <v>704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729</v>
      </c>
      <c r="M12" s="160" t="s">
        <v>730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719</v>
      </c>
      <c r="M13" s="160" t="s">
        <v>720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2"/>
      <c r="E17" s="212"/>
      <c r="F17" s="212"/>
      <c r="G17" s="212">
        <f t="shared" ref="G17:M17" si="0">+G19+G20+G21+G22</f>
        <v>0</v>
      </c>
      <c r="H17" s="212"/>
      <c r="I17" s="212">
        <f t="shared" si="0"/>
        <v>0</v>
      </c>
      <c r="J17" s="212">
        <f t="shared" si="0"/>
        <v>0</v>
      </c>
      <c r="K17" s="212">
        <f t="shared" si="0"/>
        <v>0</v>
      </c>
      <c r="L17" s="212">
        <f t="shared" si="0"/>
        <v>0</v>
      </c>
      <c r="M17" s="212">
        <f t="shared" si="0"/>
        <v>0</v>
      </c>
    </row>
    <row r="18" spans="3:13" x14ac:dyDescent="0.25">
      <c r="C18" s="17" t="s">
        <v>207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workbookViewId="0">
      <selection activeCell="A95" sqref="A95:XFD105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1" t="s">
        <v>647</v>
      </c>
      <c r="D4" s="221"/>
      <c r="E4" s="221"/>
      <c r="F4" s="221"/>
      <c r="G4" s="221"/>
    </row>
    <row r="5" spans="3:7" x14ac:dyDescent="0.25">
      <c r="C5" s="223" t="s">
        <v>644</v>
      </c>
      <c r="D5" s="224"/>
      <c r="E5" s="224"/>
      <c r="F5" s="224"/>
      <c r="G5" s="225"/>
    </row>
    <row r="6" spans="3:7" x14ac:dyDescent="0.25">
      <c r="C6" s="226" t="s">
        <v>219</v>
      </c>
      <c r="D6" s="201"/>
      <c r="E6" s="201"/>
      <c r="F6" s="201"/>
      <c r="G6" s="227"/>
    </row>
    <row r="7" spans="3:7" x14ac:dyDescent="0.25">
      <c r="C7" s="228" t="s">
        <v>731</v>
      </c>
      <c r="D7" s="201"/>
      <c r="E7" s="201"/>
      <c r="F7" s="201"/>
      <c r="G7" s="227"/>
    </row>
    <row r="8" spans="3:7" x14ac:dyDescent="0.25">
      <c r="C8" s="229" t="s">
        <v>1</v>
      </c>
      <c r="D8" s="230"/>
      <c r="E8" s="230"/>
      <c r="F8" s="230"/>
      <c r="G8" s="231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15" t="s">
        <v>2</v>
      </c>
      <c r="D10" s="215"/>
      <c r="E10" s="161" t="s">
        <v>220</v>
      </c>
      <c r="F10" s="201" t="s">
        <v>222</v>
      </c>
      <c r="G10" s="161" t="s">
        <v>223</v>
      </c>
    </row>
    <row r="11" spans="3:7" x14ac:dyDescent="0.25">
      <c r="C11" s="218"/>
      <c r="D11" s="218"/>
      <c r="E11" s="165" t="s">
        <v>221</v>
      </c>
      <c r="F11" s="210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396352872</v>
      </c>
      <c r="F13" s="116">
        <f t="shared" ref="F13:G13" si="0">+F14+F15+F16</f>
        <v>450578920.38999999</v>
      </c>
      <c r="G13" s="116">
        <f t="shared" si="0"/>
        <v>450578920.38999999</v>
      </c>
    </row>
    <row r="14" spans="3:7" x14ac:dyDescent="0.25">
      <c r="C14" s="19"/>
      <c r="D14" s="21" t="s">
        <v>226</v>
      </c>
      <c r="E14" s="116">
        <v>396352872</v>
      </c>
      <c r="F14" s="116">
        <v>450578920.38999999</v>
      </c>
      <c r="G14" s="116">
        <v>450578920.38999999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417575128.67000002</v>
      </c>
      <c r="F18" s="116">
        <f t="shared" ref="F18:G18" si="1">+F19+F20</f>
        <v>448141683.61000001</v>
      </c>
      <c r="G18" s="116">
        <f t="shared" si="1"/>
        <v>443193425.12</v>
      </c>
    </row>
    <row r="19" spans="3:7" x14ac:dyDescent="0.25">
      <c r="C19" s="19"/>
      <c r="D19" s="21" t="s">
        <v>230</v>
      </c>
      <c r="E19" s="116">
        <v>417575128.67000002</v>
      </c>
      <c r="F19" s="116">
        <v>448141683.61000001</v>
      </c>
      <c r="G19" s="116">
        <v>443193425.12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21222256.670000002</v>
      </c>
      <c r="G22" s="116">
        <f>+G23</f>
        <v>18548462.829999998</v>
      </c>
    </row>
    <row r="23" spans="3:7" x14ac:dyDescent="0.25">
      <c r="C23" s="19"/>
      <c r="D23" s="21" t="s">
        <v>233</v>
      </c>
      <c r="E23" s="116">
        <v>0</v>
      </c>
      <c r="F23" s="116">
        <v>21222256.670000002</v>
      </c>
      <c r="G23" s="116">
        <v>18548462.829999998</v>
      </c>
    </row>
    <row r="24" spans="3:7" x14ac:dyDescent="0.25">
      <c r="C24" s="213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3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3"/>
      <c r="D27" s="20" t="s">
        <v>645</v>
      </c>
      <c r="E27" s="116">
        <v>0</v>
      </c>
      <c r="F27" s="116">
        <f t="shared" ref="F27:G27" si="2">F13-F18+F22</f>
        <v>23659493.449999973</v>
      </c>
      <c r="G27" s="116">
        <f t="shared" si="2"/>
        <v>25933958.099999979</v>
      </c>
    </row>
    <row r="28" spans="3:7" x14ac:dyDescent="0.25">
      <c r="C28" s="213"/>
      <c r="D28" s="20" t="s">
        <v>236</v>
      </c>
      <c r="E28" s="116">
        <v>0</v>
      </c>
      <c r="F28" s="116">
        <f>+F27-F16</f>
        <v>23659493.449999973</v>
      </c>
      <c r="G28" s="116">
        <f t="shared" ref="G28" si="3">+G27-G16</f>
        <v>25933958.099999979</v>
      </c>
    </row>
    <row r="29" spans="3:7" x14ac:dyDescent="0.25">
      <c r="C29" s="213"/>
      <c r="D29" s="22"/>
      <c r="E29" s="116"/>
      <c r="F29" s="116"/>
      <c r="G29" s="116"/>
    </row>
    <row r="30" spans="3:7" x14ac:dyDescent="0.25">
      <c r="C30" s="213"/>
      <c r="D30" s="20" t="s">
        <v>237</v>
      </c>
      <c r="E30" s="116"/>
      <c r="F30" s="116"/>
      <c r="G30" s="116"/>
    </row>
    <row r="31" spans="3:7" x14ac:dyDescent="0.25">
      <c r="C31" s="213"/>
      <c r="D31" s="20" t="s">
        <v>238</v>
      </c>
      <c r="E31" s="116">
        <v>-21222256.670000002</v>
      </c>
      <c r="F31" s="116">
        <f t="shared" ref="F31" si="4">F28-F22</f>
        <v>2437236.7799999714</v>
      </c>
      <c r="G31" s="116">
        <f>G27-G22</f>
        <v>7385495.2699999809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22"/>
      <c r="D33" s="222"/>
      <c r="E33" s="222"/>
      <c r="F33" s="222"/>
      <c r="G33" s="222"/>
    </row>
    <row r="34" spans="3:7" x14ac:dyDescent="0.25">
      <c r="C34" s="218" t="s">
        <v>239</v>
      </c>
      <c r="D34" s="218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3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3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3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-21222256.670000002</v>
      </c>
      <c r="F40" s="116">
        <f t="shared" ref="F40:G40" si="6">+F31+F36</f>
        <v>2437236.7799999714</v>
      </c>
      <c r="G40" s="116">
        <f t="shared" si="6"/>
        <v>7385495.2699999809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15" t="s">
        <v>239</v>
      </c>
      <c r="D43" s="215"/>
      <c r="E43" s="161" t="s">
        <v>220</v>
      </c>
      <c r="F43" s="201" t="s">
        <v>222</v>
      </c>
      <c r="G43" s="161" t="s">
        <v>223</v>
      </c>
    </row>
    <row r="44" spans="3:7" x14ac:dyDescent="0.25">
      <c r="C44" s="218"/>
      <c r="D44" s="218"/>
      <c r="E44" s="165" t="s">
        <v>240</v>
      </c>
      <c r="F44" s="210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3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3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3"/>
      <c r="D49" s="21" t="s">
        <v>248</v>
      </c>
      <c r="E49" s="116"/>
      <c r="F49" s="116"/>
      <c r="G49" s="116"/>
    </row>
    <row r="50" spans="1:7" x14ac:dyDescent="0.25">
      <c r="C50" s="213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3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3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3"/>
      <c r="D54" s="219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14"/>
      <c r="D55" s="220"/>
      <c r="E55" s="28"/>
      <c r="F55" s="28"/>
      <c r="G55" s="28"/>
    </row>
    <row r="57" spans="1:7" x14ac:dyDescent="0.25">
      <c r="C57" s="215" t="s">
        <v>239</v>
      </c>
      <c r="D57" s="215"/>
      <c r="E57" s="161" t="s">
        <v>220</v>
      </c>
      <c r="F57" s="201" t="s">
        <v>222</v>
      </c>
      <c r="G57" s="161" t="s">
        <v>223</v>
      </c>
    </row>
    <row r="58" spans="1:7" x14ac:dyDescent="0.25">
      <c r="C58" s="218"/>
      <c r="D58" s="218"/>
      <c r="E58" s="165" t="s">
        <v>240</v>
      </c>
      <c r="F58" s="210"/>
      <c r="G58" s="165" t="s">
        <v>224</v>
      </c>
    </row>
    <row r="59" spans="1:7" x14ac:dyDescent="0.25">
      <c r="C59" s="213"/>
      <c r="D59" s="216"/>
      <c r="E59" s="23"/>
      <c r="F59" s="23"/>
      <c r="G59" s="23"/>
    </row>
    <row r="60" spans="1:7" x14ac:dyDescent="0.25">
      <c r="A60">
        <v>1</v>
      </c>
      <c r="C60" s="213"/>
      <c r="D60" s="217" t="s">
        <v>226</v>
      </c>
      <c r="E60" s="116">
        <f>+E13</f>
        <v>396352872</v>
      </c>
      <c r="F60" s="116">
        <f>F14</f>
        <v>450578920.38999999</v>
      </c>
      <c r="G60" s="116">
        <f>G14</f>
        <v>450578920.38999999</v>
      </c>
    </row>
    <row r="61" spans="1:7" x14ac:dyDescent="0.25">
      <c r="C61" s="213"/>
      <c r="D61" s="217"/>
      <c r="E61" s="116"/>
      <c r="F61" s="116"/>
      <c r="G61" s="116"/>
    </row>
    <row r="62" spans="1:7" x14ac:dyDescent="0.25">
      <c r="C62" s="213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3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3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3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f>+'formato 6 a'!E11</f>
        <v>417575128.67000002</v>
      </c>
      <c r="F66" s="175">
        <v>448141683.61000001</v>
      </c>
      <c r="G66" s="175">
        <v>443193425.12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21222256.670000002</v>
      </c>
      <c r="G68" s="116">
        <f>+G23</f>
        <v>18548462.829999998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3"/>
      <c r="D70" s="30" t="s">
        <v>255</v>
      </c>
      <c r="E70" s="116">
        <v>0</v>
      </c>
      <c r="F70" s="116">
        <f>F60+F62-F66+F68</f>
        <v>23659493.449999973</v>
      </c>
      <c r="G70" s="116">
        <f>G60+G62-G66+G68</f>
        <v>25933958.099999979</v>
      </c>
    </row>
    <row r="71" spans="3:9" x14ac:dyDescent="0.25">
      <c r="C71" s="213"/>
      <c r="D71" s="30" t="s">
        <v>256</v>
      </c>
      <c r="E71" s="116">
        <f>E70-E62</f>
        <v>0</v>
      </c>
      <c r="F71" s="116">
        <f t="shared" ref="F71:G71" si="13">F70-F62</f>
        <v>23659493.449999973</v>
      </c>
      <c r="G71" s="116">
        <f t="shared" si="13"/>
        <v>25933958.099999979</v>
      </c>
      <c r="I71" s="113"/>
    </row>
    <row r="72" spans="3:9" x14ac:dyDescent="0.25">
      <c r="C72" s="213"/>
      <c r="D72" s="30" t="s">
        <v>257</v>
      </c>
      <c r="E72" s="116"/>
      <c r="F72" s="116"/>
      <c r="G72" s="116"/>
    </row>
    <row r="73" spans="3:9" x14ac:dyDescent="0.25">
      <c r="C73" s="214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15" t="s">
        <v>239</v>
      </c>
      <c r="D75" s="215"/>
      <c r="E75" s="161" t="s">
        <v>220</v>
      </c>
      <c r="F75" s="201" t="s">
        <v>222</v>
      </c>
      <c r="G75" s="161" t="s">
        <v>223</v>
      </c>
    </row>
    <row r="76" spans="3:9" x14ac:dyDescent="0.25">
      <c r="C76" s="215"/>
      <c r="D76" s="215"/>
      <c r="E76" s="161" t="s">
        <v>240</v>
      </c>
      <c r="F76" s="201"/>
      <c r="G76" s="161" t="s">
        <v>224</v>
      </c>
    </row>
    <row r="77" spans="3:9" x14ac:dyDescent="0.25">
      <c r="C77" s="213"/>
      <c r="D77" s="216"/>
      <c r="E77" s="26"/>
      <c r="F77" s="166"/>
      <c r="G77" s="166"/>
    </row>
    <row r="78" spans="3:9" x14ac:dyDescent="0.25">
      <c r="C78" s="213"/>
      <c r="D78" s="217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3"/>
      <c r="D79" s="217"/>
      <c r="E79" s="116"/>
      <c r="F79" s="116"/>
      <c r="G79" s="116"/>
    </row>
    <row r="80" spans="3:9" x14ac:dyDescent="0.25">
      <c r="C80" s="213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3"/>
      <c r="D81" s="129" t="s">
        <v>646</v>
      </c>
      <c r="E81" s="116"/>
      <c r="F81" s="116"/>
      <c r="G81" s="116"/>
    </row>
    <row r="82" spans="3:7" x14ac:dyDescent="0.25">
      <c r="C82" s="213"/>
      <c r="D82" s="21" t="s">
        <v>259</v>
      </c>
      <c r="E82" s="116"/>
      <c r="F82" s="116"/>
      <c r="G82" s="116"/>
    </row>
    <row r="83" spans="3:7" x14ac:dyDescent="0.25">
      <c r="C83" s="213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3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3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3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3"/>
      <c r="D91" s="30" t="s">
        <v>262</v>
      </c>
      <c r="E91" s="116"/>
      <c r="F91" s="116"/>
      <c r="G91" s="116"/>
    </row>
    <row r="92" spans="3:7" x14ac:dyDescent="0.25">
      <c r="C92" s="213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14"/>
      <c r="D93" s="31"/>
      <c r="E93" s="27"/>
      <c r="F93" s="34"/>
      <c r="G93" s="34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topLeftCell="A43" workbookViewId="0">
      <selection activeCell="K54" sqref="K54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41" t="s">
        <v>644</v>
      </c>
      <c r="D4" s="211"/>
      <c r="E4" s="211"/>
      <c r="F4" s="211"/>
      <c r="G4" s="211"/>
      <c r="H4" s="211"/>
      <c r="I4" s="211"/>
      <c r="J4" s="211"/>
      <c r="K4" s="242"/>
    </row>
    <row r="5" spans="3:12" x14ac:dyDescent="0.25">
      <c r="C5" s="243" t="s">
        <v>264</v>
      </c>
      <c r="D5" s="201"/>
      <c r="E5" s="201"/>
      <c r="F5" s="201"/>
      <c r="G5" s="201"/>
      <c r="H5" s="201"/>
      <c r="I5" s="201"/>
      <c r="J5" s="201"/>
      <c r="K5" s="244"/>
    </row>
    <row r="6" spans="3:12" x14ac:dyDescent="0.25">
      <c r="C6" s="245" t="s">
        <v>727</v>
      </c>
      <c r="D6" s="201"/>
      <c r="E6" s="201"/>
      <c r="F6" s="201"/>
      <c r="G6" s="201"/>
      <c r="H6" s="201"/>
      <c r="I6" s="201"/>
      <c r="J6" s="201"/>
      <c r="K6" s="244"/>
    </row>
    <row r="7" spans="3:12" x14ac:dyDescent="0.25">
      <c r="C7" s="246" t="s">
        <v>1</v>
      </c>
      <c r="D7" s="210"/>
      <c r="E7" s="210"/>
      <c r="F7" s="210"/>
      <c r="G7" s="210"/>
      <c r="H7" s="210"/>
      <c r="I7" s="210"/>
      <c r="J7" s="210"/>
      <c r="K7" s="247"/>
    </row>
    <row r="8" spans="3:12" x14ac:dyDescent="0.25">
      <c r="C8" s="248"/>
      <c r="D8" s="248"/>
      <c r="E8" s="248"/>
      <c r="F8" s="201" t="s">
        <v>265</v>
      </c>
      <c r="G8" s="201"/>
      <c r="H8" s="201"/>
      <c r="I8" s="201"/>
      <c r="J8" s="201"/>
      <c r="K8" s="201" t="s">
        <v>266</v>
      </c>
    </row>
    <row r="9" spans="3:12" x14ac:dyDescent="0.25">
      <c r="C9" s="201" t="s">
        <v>239</v>
      </c>
      <c r="D9" s="201"/>
      <c r="E9" s="201"/>
      <c r="F9" s="201" t="s">
        <v>268</v>
      </c>
      <c r="G9" s="161" t="s">
        <v>269</v>
      </c>
      <c r="H9" s="201" t="s">
        <v>271</v>
      </c>
      <c r="I9" s="201" t="s">
        <v>222</v>
      </c>
      <c r="J9" s="201" t="s">
        <v>272</v>
      </c>
      <c r="K9" s="201"/>
    </row>
    <row r="10" spans="3:12" x14ac:dyDescent="0.25">
      <c r="C10" s="201" t="s">
        <v>267</v>
      </c>
      <c r="D10" s="201"/>
      <c r="E10" s="201"/>
      <c r="F10" s="201"/>
      <c r="G10" s="161" t="s">
        <v>270</v>
      </c>
      <c r="H10" s="201"/>
      <c r="I10" s="201"/>
      <c r="J10" s="201"/>
      <c r="K10" s="201"/>
    </row>
    <row r="11" spans="3:12" x14ac:dyDescent="0.25">
      <c r="C11" s="239"/>
      <c r="D11" s="240"/>
      <c r="E11" s="240"/>
      <c r="F11" s="40"/>
      <c r="G11" s="10"/>
      <c r="H11" s="40"/>
      <c r="I11" s="10"/>
      <c r="J11" s="40"/>
      <c r="K11" s="154"/>
    </row>
    <row r="12" spans="3:12" x14ac:dyDescent="0.25">
      <c r="C12" s="237" t="s">
        <v>273</v>
      </c>
      <c r="D12" s="233"/>
      <c r="E12" s="233"/>
      <c r="F12" s="108"/>
      <c r="G12" s="110"/>
      <c r="H12" s="108"/>
      <c r="I12" s="110"/>
      <c r="J12" s="108"/>
      <c r="K12" s="109"/>
    </row>
    <row r="13" spans="3:12" x14ac:dyDescent="0.25">
      <c r="C13" s="35"/>
      <c r="D13" s="235" t="s">
        <v>274</v>
      </c>
      <c r="E13" s="235"/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3:12" x14ac:dyDescent="0.25">
      <c r="C14" s="35"/>
      <c r="D14" s="235" t="s">
        <v>275</v>
      </c>
      <c r="E14" s="235"/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</row>
    <row r="15" spans="3:12" x14ac:dyDescent="0.25">
      <c r="C15" s="35"/>
      <c r="D15" s="235" t="s">
        <v>276</v>
      </c>
      <c r="E15" s="235"/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</row>
    <row r="16" spans="3:12" x14ac:dyDescent="0.25">
      <c r="C16" s="35"/>
      <c r="D16" s="235" t="s">
        <v>277</v>
      </c>
      <c r="E16" s="235"/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f>+I16-F16</f>
        <v>0</v>
      </c>
      <c r="L16" s="113"/>
    </row>
    <row r="17" spans="3:14" x14ac:dyDescent="0.25">
      <c r="C17" s="35"/>
      <c r="D17" s="235" t="s">
        <v>278</v>
      </c>
      <c r="E17" s="235"/>
      <c r="F17" s="116">
        <v>4189688</v>
      </c>
      <c r="G17" s="116">
        <v>2300141.71</v>
      </c>
      <c r="H17" s="116">
        <v>6489829.71</v>
      </c>
      <c r="I17" s="116">
        <v>6489829.71</v>
      </c>
      <c r="J17" s="116">
        <v>6489829.71</v>
      </c>
      <c r="K17" s="116">
        <v>2300141.71</v>
      </c>
    </row>
    <row r="18" spans="3:14" x14ac:dyDescent="0.25">
      <c r="C18" s="35"/>
      <c r="D18" s="235" t="s">
        <v>279</v>
      </c>
      <c r="E18" s="235"/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4" x14ac:dyDescent="0.25">
      <c r="C19" s="35"/>
      <c r="D19" s="235" t="s">
        <v>280</v>
      </c>
      <c r="E19" s="235"/>
      <c r="F19" s="116">
        <v>328077</v>
      </c>
      <c r="G19" s="116">
        <v>-93081.55</v>
      </c>
      <c r="H19" s="116">
        <v>234995.45</v>
      </c>
      <c r="I19" s="116">
        <v>234995.45</v>
      </c>
      <c r="J19" s="116">
        <v>234995.45</v>
      </c>
      <c r="K19" s="116">
        <v>-93081.55</v>
      </c>
    </row>
    <row r="20" spans="3:14" x14ac:dyDescent="0.25">
      <c r="C20" s="238"/>
      <c r="D20" s="235" t="s">
        <v>281</v>
      </c>
      <c r="E20" s="235"/>
      <c r="F20" s="116">
        <v>0</v>
      </c>
      <c r="G20" s="116">
        <v>0</v>
      </c>
      <c r="H20" s="116">
        <f>+H22+H33</f>
        <v>0</v>
      </c>
      <c r="I20" s="116">
        <f>+I22</f>
        <v>0</v>
      </c>
      <c r="J20" s="116">
        <f>+J22</f>
        <v>0</v>
      </c>
      <c r="K20" s="116">
        <f t="shared" ref="K20" si="0">H20-J20</f>
        <v>0</v>
      </c>
      <c r="L20" s="113" t="s">
        <v>647</v>
      </c>
    </row>
    <row r="21" spans="3:14" x14ac:dyDescent="0.25">
      <c r="C21" s="238"/>
      <c r="D21" s="235" t="s">
        <v>282</v>
      </c>
      <c r="E21" s="235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647</v>
      </c>
      <c r="N24" s="113" t="s">
        <v>647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38"/>
      <c r="D27" s="235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38"/>
      <c r="D28" s="235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38"/>
      <c r="D29" s="235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38"/>
      <c r="D30" s="235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38"/>
      <c r="D34" s="235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38"/>
      <c r="D35" s="235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38"/>
      <c r="D36" s="235" t="s">
        <v>297</v>
      </c>
      <c r="E36" s="235"/>
      <c r="F36" s="116">
        <f>SUM(F39:F43)</f>
        <v>0</v>
      </c>
      <c r="G36" s="116">
        <f t="shared" ref="G36:K36" si="1">SUM(G39:G43)</f>
        <v>0</v>
      </c>
      <c r="H36" s="116">
        <f t="shared" si="1"/>
        <v>0</v>
      </c>
      <c r="I36" s="116">
        <f t="shared" si="1"/>
        <v>0</v>
      </c>
      <c r="J36" s="116">
        <f t="shared" si="1"/>
        <v>0</v>
      </c>
      <c r="K36" s="116">
        <f t="shared" si="1"/>
        <v>0</v>
      </c>
    </row>
    <row r="37" spans="3:11" x14ac:dyDescent="0.25">
      <c r="C37" s="238"/>
      <c r="D37" s="235" t="s">
        <v>298</v>
      </c>
      <c r="E37" s="235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38"/>
      <c r="D41" s="235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38"/>
      <c r="D42" s="235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35" t="s">
        <v>706</v>
      </c>
      <c r="E44" s="235"/>
      <c r="F44" s="116">
        <v>391835107</v>
      </c>
      <c r="G44" s="116">
        <v>52018988.229999997</v>
      </c>
      <c r="H44" s="116">
        <v>443854095.23000002</v>
      </c>
      <c r="I44" s="116">
        <v>443854095.23000002</v>
      </c>
      <c r="J44" s="116">
        <v>443854095.23000002</v>
      </c>
      <c r="K44" s="116">
        <v>52018988.229999997</v>
      </c>
    </row>
    <row r="45" spans="3:11" x14ac:dyDescent="0.25">
      <c r="C45" s="35"/>
      <c r="D45" s="235" t="s">
        <v>305</v>
      </c>
      <c r="E45" s="235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35" t="s">
        <v>307</v>
      </c>
      <c r="E47" s="235"/>
      <c r="F47" s="116">
        <f>+F48+F49</f>
        <v>0</v>
      </c>
      <c r="G47" s="116">
        <v>0</v>
      </c>
      <c r="H47" s="116">
        <f t="shared" ref="H47:K47" si="2">+H48+H49</f>
        <v>0</v>
      </c>
      <c r="I47" s="116">
        <f t="shared" si="2"/>
        <v>0</v>
      </c>
      <c r="J47" s="116">
        <f t="shared" si="2"/>
        <v>0</v>
      </c>
      <c r="K47" s="116">
        <f t="shared" si="2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37" t="s">
        <v>310</v>
      </c>
      <c r="D51" s="233"/>
      <c r="E51" s="233"/>
      <c r="F51" s="116">
        <f>F13+F14+F15+F16+F17+F18+F19+F20+F36+F44+F45+F47</f>
        <v>396352872</v>
      </c>
      <c r="G51" s="116">
        <f t="shared" ref="G51:K51" si="3">G13+G14+G15+G16+G17+G18+G19+G20+G36+G44+G45+G47</f>
        <v>54226048.390000001</v>
      </c>
      <c r="H51" s="116">
        <f t="shared" si="3"/>
        <v>450578920.39000005</v>
      </c>
      <c r="I51" s="116">
        <f t="shared" si="3"/>
        <v>450578920.39000005</v>
      </c>
      <c r="J51" s="116">
        <f t="shared" si="3"/>
        <v>450578920.39000005</v>
      </c>
      <c r="K51" s="116">
        <f t="shared" si="3"/>
        <v>54226048.390000001</v>
      </c>
      <c r="L51" s="113"/>
      <c r="M51" s="113"/>
    </row>
    <row r="52" spans="3:13" x14ac:dyDescent="0.25">
      <c r="C52" s="237" t="s">
        <v>311</v>
      </c>
      <c r="D52" s="233"/>
      <c r="E52" s="233"/>
      <c r="F52" s="116"/>
      <c r="G52" s="116"/>
      <c r="H52" s="116"/>
      <c r="I52" s="116"/>
      <c r="J52" s="116"/>
      <c r="K52" s="116"/>
    </row>
    <row r="53" spans="3:13" x14ac:dyDescent="0.25">
      <c r="C53" s="236" t="s">
        <v>312</v>
      </c>
      <c r="D53" s="233"/>
      <c r="E53" s="233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54226048.390000001</v>
      </c>
    </row>
    <row r="54" spans="3:13" x14ac:dyDescent="0.25">
      <c r="C54" s="236" t="s">
        <v>313</v>
      </c>
      <c r="D54" s="233"/>
      <c r="E54" s="233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36" t="s">
        <v>314</v>
      </c>
      <c r="D56" s="233"/>
      <c r="E56" s="233"/>
      <c r="F56" s="116"/>
      <c r="G56" s="116"/>
      <c r="H56" s="116"/>
      <c r="I56" s="116"/>
      <c r="J56" s="116"/>
      <c r="K56" s="116"/>
    </row>
    <row r="57" spans="3:13" x14ac:dyDescent="0.25">
      <c r="C57" s="130"/>
      <c r="D57" s="235" t="s">
        <v>315</v>
      </c>
      <c r="E57" s="235"/>
      <c r="F57" s="116">
        <f>SUM(F58:F72)</f>
        <v>0</v>
      </c>
      <c r="G57" s="116">
        <f t="shared" ref="G57:K57" si="4">SUM(G58:G72)</f>
        <v>0</v>
      </c>
      <c r="H57" s="116">
        <f t="shared" si="4"/>
        <v>0</v>
      </c>
      <c r="I57" s="116">
        <f t="shared" si="4"/>
        <v>0</v>
      </c>
      <c r="J57" s="116">
        <f t="shared" si="4"/>
        <v>0</v>
      </c>
      <c r="K57" s="116">
        <f t="shared" si="4"/>
        <v>0</v>
      </c>
    </row>
    <row r="58" spans="3:13" x14ac:dyDescent="0.25">
      <c r="C58" s="232"/>
      <c r="D58" s="235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32"/>
      <c r="D59" s="235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32"/>
      <c r="D60" s="235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32"/>
      <c r="D61" s="235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32"/>
      <c r="D62" s="235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32"/>
      <c r="D63" s="235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32"/>
      <c r="D64" s="235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32"/>
      <c r="D65" s="235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32"/>
      <c r="D66" s="235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32"/>
      <c r="D68" s="235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32"/>
      <c r="D69" s="235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32"/>
      <c r="D70" s="235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32"/>
      <c r="D71" s="235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32"/>
      <c r="D72" s="235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32"/>
      <c r="D73" s="235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35" t="s">
        <v>332</v>
      </c>
      <c r="E74" s="235"/>
      <c r="F74" s="116">
        <f>SUM(F75:F78)</f>
        <v>0</v>
      </c>
      <c r="G74" s="116">
        <f t="shared" ref="G74:J74" si="5">SUM(G75:G78)</f>
        <v>0</v>
      </c>
      <c r="H74" s="116">
        <f t="shared" si="5"/>
        <v>0</v>
      </c>
      <c r="I74" s="116">
        <f t="shared" si="5"/>
        <v>0</v>
      </c>
      <c r="J74" s="116">
        <f t="shared" si="5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35" t="s">
        <v>337</v>
      </c>
      <c r="E79" s="235"/>
      <c r="F79" s="116">
        <f>SUM(F80:F82)</f>
        <v>0</v>
      </c>
      <c r="G79" s="116">
        <f t="shared" ref="G79:K79" si="6">SUM(G80:G82)</f>
        <v>0</v>
      </c>
      <c r="H79" s="116">
        <f t="shared" si="6"/>
        <v>0</v>
      </c>
      <c r="I79" s="116">
        <f t="shared" si="6"/>
        <v>0</v>
      </c>
      <c r="J79" s="116">
        <f t="shared" si="6"/>
        <v>0</v>
      </c>
      <c r="K79" s="116">
        <f t="shared" si="6"/>
        <v>0</v>
      </c>
    </row>
    <row r="80" spans="3:11" x14ac:dyDescent="0.25">
      <c r="C80" s="232"/>
      <c r="D80" s="235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32"/>
      <c r="D81" s="235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32"/>
      <c r="D83" s="235" t="s">
        <v>341</v>
      </c>
      <c r="E83" s="235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32"/>
      <c r="D84" s="235" t="s">
        <v>342</v>
      </c>
      <c r="E84" s="235"/>
      <c r="F84" s="116"/>
      <c r="G84" s="116"/>
      <c r="H84" s="116"/>
      <c r="I84" s="116"/>
      <c r="J84" s="116"/>
      <c r="K84" s="116"/>
    </row>
    <row r="85" spans="3:11" x14ac:dyDescent="0.25">
      <c r="C85" s="130"/>
      <c r="D85" s="235" t="s">
        <v>343</v>
      </c>
      <c r="E85" s="235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35"/>
      <c r="E86" s="235"/>
      <c r="F86" s="116"/>
      <c r="G86" s="116"/>
      <c r="H86" s="116"/>
      <c r="I86" s="116"/>
      <c r="J86" s="116"/>
      <c r="K86" s="116"/>
    </row>
    <row r="87" spans="3:11" x14ac:dyDescent="0.25">
      <c r="C87" s="236" t="s">
        <v>344</v>
      </c>
      <c r="D87" s="233"/>
      <c r="E87" s="233"/>
      <c r="F87" s="116">
        <f>+F85+F83+F79+F74+F57</f>
        <v>0</v>
      </c>
      <c r="G87" s="116">
        <f t="shared" ref="G87:K87" si="7">+G85+G83+G79+G74+G57</f>
        <v>0</v>
      </c>
      <c r="H87" s="116">
        <f t="shared" si="7"/>
        <v>0</v>
      </c>
      <c r="I87" s="116">
        <f t="shared" si="7"/>
        <v>0</v>
      </c>
      <c r="J87" s="116">
        <f t="shared" si="7"/>
        <v>0</v>
      </c>
      <c r="K87" s="116">
        <f t="shared" si="7"/>
        <v>0</v>
      </c>
    </row>
    <row r="88" spans="3:11" x14ac:dyDescent="0.25">
      <c r="C88" s="236" t="s">
        <v>345</v>
      </c>
      <c r="D88" s="233"/>
      <c r="E88" s="233"/>
      <c r="F88" s="116"/>
      <c r="G88" s="116"/>
      <c r="H88" s="116"/>
      <c r="I88" s="116"/>
      <c r="J88" s="116"/>
      <c r="K88" s="116"/>
    </row>
    <row r="89" spans="3:11" x14ac:dyDescent="0.25">
      <c r="C89" s="130"/>
      <c r="D89" s="235"/>
      <c r="E89" s="235"/>
      <c r="F89" s="116"/>
      <c r="G89" s="116"/>
      <c r="H89" s="116"/>
      <c r="I89" s="116"/>
      <c r="J89" s="116"/>
      <c r="K89" s="116"/>
    </row>
    <row r="90" spans="3:11" x14ac:dyDescent="0.25">
      <c r="C90" s="236" t="s">
        <v>346</v>
      </c>
      <c r="D90" s="233"/>
      <c r="E90" s="233"/>
      <c r="F90" s="116">
        <f>+F91</f>
        <v>0</v>
      </c>
      <c r="G90" s="116">
        <f t="shared" ref="G90:K90" si="8">+G91</f>
        <v>0</v>
      </c>
      <c r="H90" s="116">
        <f t="shared" si="8"/>
        <v>0</v>
      </c>
      <c r="I90" s="116">
        <f t="shared" si="8"/>
        <v>0</v>
      </c>
      <c r="J90" s="116">
        <f t="shared" si="8"/>
        <v>0</v>
      </c>
      <c r="K90" s="116">
        <f t="shared" si="8"/>
        <v>0</v>
      </c>
    </row>
    <row r="91" spans="3:11" x14ac:dyDescent="0.25">
      <c r="C91" s="130"/>
      <c r="D91" s="235" t="s">
        <v>347</v>
      </c>
      <c r="E91" s="235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35"/>
      <c r="E92" s="235"/>
      <c r="F92" s="116"/>
      <c r="G92" s="116"/>
      <c r="H92" s="116"/>
      <c r="I92" s="116"/>
      <c r="J92" s="116"/>
      <c r="K92" s="116"/>
    </row>
    <row r="93" spans="3:11" x14ac:dyDescent="0.25">
      <c r="C93" s="236" t="s">
        <v>348</v>
      </c>
      <c r="D93" s="233"/>
      <c r="E93" s="233"/>
      <c r="F93" s="116">
        <f>+F51</f>
        <v>396352872</v>
      </c>
      <c r="G93" s="116">
        <f>+G51+G87</f>
        <v>54226048.390000001</v>
      </c>
      <c r="H93" s="116">
        <f t="shared" ref="H93:K93" si="9">+H51+H87</f>
        <v>450578920.39000005</v>
      </c>
      <c r="I93" s="116">
        <f t="shared" si="9"/>
        <v>450578920.39000005</v>
      </c>
      <c r="J93" s="116">
        <f t="shared" si="9"/>
        <v>450578920.39000005</v>
      </c>
      <c r="K93" s="116">
        <f t="shared" si="9"/>
        <v>54226048.390000001</v>
      </c>
    </row>
    <row r="94" spans="3:11" x14ac:dyDescent="0.25">
      <c r="C94" s="130"/>
      <c r="D94" s="235"/>
      <c r="E94" s="235"/>
      <c r="F94" s="116"/>
      <c r="G94" s="116"/>
      <c r="H94" s="116"/>
      <c r="I94" s="116"/>
      <c r="J94" s="116"/>
      <c r="K94" s="116"/>
    </row>
    <row r="95" spans="3:11" x14ac:dyDescent="0.25">
      <c r="C95" s="130"/>
      <c r="D95" s="233" t="s">
        <v>349</v>
      </c>
      <c r="E95" s="233"/>
      <c r="F95" s="116"/>
      <c r="G95" s="116"/>
      <c r="H95" s="116"/>
      <c r="I95" s="116"/>
      <c r="J95" s="116"/>
      <c r="K95" s="116"/>
    </row>
    <row r="96" spans="3:11" x14ac:dyDescent="0.25">
      <c r="C96" s="232"/>
      <c r="D96" s="235" t="s">
        <v>350</v>
      </c>
      <c r="E96" s="235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32"/>
      <c r="D97" s="235" t="s">
        <v>351</v>
      </c>
      <c r="E97" s="235"/>
      <c r="F97" s="116"/>
      <c r="G97" s="116"/>
      <c r="H97" s="116"/>
      <c r="I97" s="116"/>
      <c r="J97" s="116"/>
      <c r="K97" s="116"/>
    </row>
    <row r="98" spans="3:11" x14ac:dyDescent="0.25">
      <c r="C98" s="232"/>
      <c r="D98" s="235" t="s">
        <v>352</v>
      </c>
      <c r="E98" s="235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32"/>
      <c r="D99" s="235" t="s">
        <v>353</v>
      </c>
      <c r="E99" s="235"/>
      <c r="F99" s="116"/>
      <c r="G99" s="116"/>
      <c r="H99" s="116"/>
      <c r="I99" s="116"/>
      <c r="J99" s="116"/>
      <c r="K99" s="116"/>
    </row>
    <row r="100" spans="3:11" x14ac:dyDescent="0.25">
      <c r="C100" s="232"/>
      <c r="D100" s="235" t="s">
        <v>248</v>
      </c>
      <c r="E100" s="235"/>
      <c r="F100" s="116"/>
      <c r="G100" s="116"/>
      <c r="H100" s="116"/>
      <c r="I100" s="116"/>
      <c r="J100" s="116"/>
      <c r="K100" s="116"/>
    </row>
    <row r="101" spans="3:11" x14ac:dyDescent="0.25">
      <c r="C101" s="232"/>
      <c r="D101" s="233" t="s">
        <v>354</v>
      </c>
      <c r="E101" s="233"/>
      <c r="F101" s="116">
        <f>+F96+F98</f>
        <v>0</v>
      </c>
      <c r="G101" s="116">
        <f t="shared" ref="G101:K101" si="10">+G96+G98</f>
        <v>0</v>
      </c>
      <c r="H101" s="116">
        <f t="shared" si="10"/>
        <v>0</v>
      </c>
      <c r="I101" s="116">
        <f t="shared" si="10"/>
        <v>0</v>
      </c>
      <c r="J101" s="116">
        <f t="shared" si="10"/>
        <v>0</v>
      </c>
      <c r="K101" s="116">
        <f t="shared" si="10"/>
        <v>0</v>
      </c>
    </row>
    <row r="102" spans="3:11" x14ac:dyDescent="0.25">
      <c r="C102" s="232"/>
      <c r="D102" s="233" t="s">
        <v>355</v>
      </c>
      <c r="E102" s="233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34"/>
      <c r="E103" s="234"/>
      <c r="F103" s="38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108"/>
  <sheetViews>
    <sheetView workbookViewId="0">
      <selection activeCell="A110" sqref="A110:XFD120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13" t="s">
        <v>647</v>
      </c>
    </row>
    <row r="3" spans="3:18" x14ac:dyDescent="0.25">
      <c r="C3" s="201" t="s">
        <v>644</v>
      </c>
      <c r="D3" s="201"/>
      <c r="E3" s="201"/>
      <c r="F3" s="201"/>
      <c r="G3" s="201"/>
      <c r="H3" s="201"/>
      <c r="I3" s="201"/>
      <c r="J3" s="201"/>
    </row>
    <row r="4" spans="3:18" x14ac:dyDescent="0.25">
      <c r="C4" s="201" t="s">
        <v>356</v>
      </c>
      <c r="D4" s="201"/>
      <c r="E4" s="201"/>
      <c r="F4" s="201"/>
      <c r="G4" s="201"/>
      <c r="H4" s="201"/>
      <c r="I4" s="201"/>
      <c r="J4" s="201"/>
    </row>
    <row r="5" spans="3:18" x14ac:dyDescent="0.25">
      <c r="C5" s="201" t="s">
        <v>357</v>
      </c>
      <c r="D5" s="201"/>
      <c r="E5" s="201"/>
      <c r="F5" s="201"/>
      <c r="G5" s="201"/>
      <c r="H5" s="201"/>
      <c r="I5" s="201"/>
      <c r="J5" s="201"/>
    </row>
    <row r="6" spans="3:18" x14ac:dyDescent="0.25">
      <c r="C6" s="208" t="s">
        <v>732</v>
      </c>
      <c r="D6" s="201"/>
      <c r="E6" s="201"/>
      <c r="F6" s="201"/>
      <c r="G6" s="201"/>
      <c r="H6" s="201"/>
      <c r="I6" s="201"/>
      <c r="J6" s="201"/>
    </row>
    <row r="7" spans="3:18" x14ac:dyDescent="0.25">
      <c r="C7" s="210" t="s">
        <v>1</v>
      </c>
      <c r="D7" s="210"/>
      <c r="E7" s="210"/>
      <c r="F7" s="210"/>
      <c r="G7" s="210"/>
      <c r="H7" s="210"/>
      <c r="I7" s="210"/>
      <c r="J7" s="210"/>
    </row>
    <row r="8" spans="3:18" x14ac:dyDescent="0.25">
      <c r="C8" s="201" t="s">
        <v>2</v>
      </c>
      <c r="D8" s="201"/>
      <c r="E8" s="201" t="s">
        <v>358</v>
      </c>
      <c r="F8" s="201"/>
      <c r="G8" s="201"/>
      <c r="H8" s="201"/>
      <c r="I8" s="201"/>
      <c r="J8" s="161" t="s">
        <v>359</v>
      </c>
    </row>
    <row r="9" spans="3:18" x14ac:dyDescent="0.25">
      <c r="C9" s="201"/>
      <c r="D9" s="201"/>
      <c r="E9" s="161" t="s">
        <v>240</v>
      </c>
      <c r="F9" s="161" t="s">
        <v>269</v>
      </c>
      <c r="G9" s="201" t="s">
        <v>271</v>
      </c>
      <c r="H9" s="201" t="s">
        <v>222</v>
      </c>
      <c r="I9" s="201" t="s">
        <v>224</v>
      </c>
      <c r="J9" s="161" t="s">
        <v>360</v>
      </c>
    </row>
    <row r="10" spans="3:18" x14ac:dyDescent="0.25">
      <c r="C10" s="210"/>
      <c r="D10" s="210"/>
      <c r="E10" s="165" t="s">
        <v>361</v>
      </c>
      <c r="F10" s="165" t="s">
        <v>270</v>
      </c>
      <c r="G10" s="210"/>
      <c r="H10" s="210"/>
      <c r="I10" s="210"/>
      <c r="J10" s="167"/>
    </row>
    <row r="11" spans="3:18" x14ac:dyDescent="0.25">
      <c r="C11" s="237" t="s">
        <v>362</v>
      </c>
      <c r="D11" s="233"/>
      <c r="E11" s="121">
        <f>+E12+E20+E31+E42+E53+E64+E68+E78+E82</f>
        <v>417575128.67000002</v>
      </c>
      <c r="F11" s="121">
        <f>+F12+F20+F31+F42+F53+F64+F68+F78+F82</f>
        <v>54226048.390000001</v>
      </c>
      <c r="G11" s="121">
        <f t="shared" ref="G11:J11" si="0">+G12+G20+G31+G42+G53+G64+G68+G78+G82</f>
        <v>471801177.06</v>
      </c>
      <c r="H11" s="121">
        <f>+H12+H20+H31+H42+H53+H64+H68+H78+H82</f>
        <v>448141683.61000001</v>
      </c>
      <c r="I11" s="121">
        <f>+I12+I20+I31+I42+I53+I64+I68+I78+I82</f>
        <v>443193425.12</v>
      </c>
      <c r="J11" s="121">
        <f t="shared" si="0"/>
        <v>23659493.449999988</v>
      </c>
      <c r="M11" s="113"/>
      <c r="O11" s="113"/>
      <c r="R11" s="113"/>
    </row>
    <row r="12" spans="3:18" x14ac:dyDescent="0.25">
      <c r="C12" s="238" t="s">
        <v>363</v>
      </c>
      <c r="D12" s="235"/>
      <c r="E12" s="121">
        <f>SUM(E13:E19)</f>
        <v>362776717</v>
      </c>
      <c r="F12" s="121">
        <f>SUM(F13:F19)</f>
        <v>21339425.109999999</v>
      </c>
      <c r="G12" s="121">
        <f>SUM(G13:G19)</f>
        <v>384116142.10999995</v>
      </c>
      <c r="H12" s="121">
        <f t="shared" ref="H12:J12" si="1">SUM(H13:H19)</f>
        <v>381602699.16000003</v>
      </c>
      <c r="I12" s="121">
        <f t="shared" si="1"/>
        <v>381370683.50999999</v>
      </c>
      <c r="J12" s="121">
        <f t="shared" si="1"/>
        <v>2513442.9499999881</v>
      </c>
      <c r="L12" s="168"/>
    </row>
    <row r="13" spans="3:18" x14ac:dyDescent="0.25">
      <c r="C13" s="35"/>
      <c r="D13" s="36" t="s">
        <v>364</v>
      </c>
      <c r="E13" s="121">
        <v>115918128</v>
      </c>
      <c r="F13" s="121">
        <v>74232.19</v>
      </c>
      <c r="G13" s="121">
        <f t="shared" ref="G13:G41" si="2">+E13+F13</f>
        <v>115992360.19</v>
      </c>
      <c r="H13" s="121">
        <v>115992360.19</v>
      </c>
      <c r="I13" s="121">
        <v>115992360.19</v>
      </c>
      <c r="J13" s="121">
        <f t="shared" ref="J13:J16" si="3">G13-H13</f>
        <v>0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78397335</v>
      </c>
      <c r="F15" s="121">
        <v>-2119855.86</v>
      </c>
      <c r="G15" s="121">
        <f t="shared" si="2"/>
        <v>76277479.140000001</v>
      </c>
      <c r="H15" s="121">
        <v>76277479.140000001</v>
      </c>
      <c r="I15" s="121">
        <v>76277479.140000001</v>
      </c>
      <c r="J15" s="121">
        <f t="shared" si="3"/>
        <v>0</v>
      </c>
    </row>
    <row r="16" spans="3:18" x14ac:dyDescent="0.25">
      <c r="C16" s="35"/>
      <c r="D16" s="36" t="s">
        <v>367</v>
      </c>
      <c r="E16" s="121">
        <v>2700000</v>
      </c>
      <c r="F16" s="121">
        <v>-63961.9</v>
      </c>
      <c r="G16" s="121">
        <f t="shared" si="2"/>
        <v>2636038.1</v>
      </c>
      <c r="H16" s="121">
        <v>2636038.1</v>
      </c>
      <c r="I16" s="121">
        <v>2636038.1</v>
      </c>
      <c r="J16" s="121">
        <f t="shared" si="3"/>
        <v>0</v>
      </c>
    </row>
    <row r="17" spans="3:13" x14ac:dyDescent="0.25">
      <c r="C17" s="35"/>
      <c r="D17" s="36" t="s">
        <v>368</v>
      </c>
      <c r="E17" s="121">
        <v>165761254</v>
      </c>
      <c r="F17" s="121">
        <v>15980018.75</v>
      </c>
      <c r="G17" s="121">
        <f t="shared" si="2"/>
        <v>181741272.75</v>
      </c>
      <c r="H17" s="121">
        <v>179227829.80000001</v>
      </c>
      <c r="I17" s="121">
        <v>178995814.15000001</v>
      </c>
      <c r="J17" s="121">
        <f>G17-H17</f>
        <v>2513442.9499999881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7468991.9299999997</v>
      </c>
      <c r="G19" s="121">
        <f t="shared" si="2"/>
        <v>7468991.9299999997</v>
      </c>
      <c r="H19" s="121">
        <v>7468991.9299999997</v>
      </c>
      <c r="I19" s="121">
        <v>7468991.9299999997</v>
      </c>
      <c r="J19" s="121">
        <f t="shared" si="4"/>
        <v>0</v>
      </c>
    </row>
    <row r="20" spans="3:13" x14ac:dyDescent="0.25">
      <c r="C20" s="238" t="s">
        <v>371</v>
      </c>
      <c r="D20" s="235"/>
      <c r="E20" s="121">
        <f>SUM(E21:E30)</f>
        <v>10208409</v>
      </c>
      <c r="F20" s="121">
        <f t="shared" ref="F20:I20" si="5">SUM(F21:F30)</f>
        <v>1347264.0599999998</v>
      </c>
      <c r="G20" s="121">
        <f>SUM(G21:G30)</f>
        <v>11555673.059999999</v>
      </c>
      <c r="H20" s="121">
        <f t="shared" si="5"/>
        <v>11555673.059999999</v>
      </c>
      <c r="I20" s="121">
        <f t="shared" si="5"/>
        <v>11477742.6</v>
      </c>
      <c r="J20" s="121">
        <f>SUM(J21:J30)</f>
        <v>0</v>
      </c>
    </row>
    <row r="21" spans="3:13" x14ac:dyDescent="0.25">
      <c r="C21" s="238"/>
      <c r="D21" s="36" t="s">
        <v>372</v>
      </c>
      <c r="E21" s="121">
        <v>5562750</v>
      </c>
      <c r="F21" s="121">
        <v>-78982.62</v>
      </c>
      <c r="G21" s="121">
        <f t="shared" ref="G21:G30" si="6">+E21+F21</f>
        <v>5483767.3799999999</v>
      </c>
      <c r="H21" s="121">
        <v>5483767.3799999999</v>
      </c>
      <c r="I21" s="121">
        <v>5483767.3799999999</v>
      </c>
      <c r="J21" s="121">
        <f t="shared" ref="J21:J41" si="7">G21-H21</f>
        <v>0</v>
      </c>
    </row>
    <row r="22" spans="3:13" x14ac:dyDescent="0.25">
      <c r="C22" s="238"/>
      <c r="D22" s="36" t="s">
        <v>373</v>
      </c>
      <c r="E22" s="121"/>
      <c r="F22" s="121"/>
      <c r="G22" s="121"/>
      <c r="H22" s="121"/>
      <c r="I22" s="121"/>
      <c r="J22" s="121"/>
    </row>
    <row r="23" spans="3:13" x14ac:dyDescent="0.25">
      <c r="C23" s="35"/>
      <c r="D23" s="36" t="s">
        <v>374</v>
      </c>
      <c r="E23" s="121">
        <v>555500</v>
      </c>
      <c r="F23" s="121">
        <v>467771.63</v>
      </c>
      <c r="G23" s="121">
        <f t="shared" si="6"/>
        <v>1023271.63</v>
      </c>
      <c r="H23" s="121">
        <v>1023271.63</v>
      </c>
      <c r="I23" s="121">
        <v>985759.63</v>
      </c>
      <c r="J23" s="121">
        <f t="shared" si="7"/>
        <v>0</v>
      </c>
    </row>
    <row r="24" spans="3:13" x14ac:dyDescent="0.25">
      <c r="C24" s="35"/>
      <c r="D24" s="36" t="s">
        <v>375</v>
      </c>
      <c r="E24" s="121">
        <v>0</v>
      </c>
      <c r="F24" s="121">
        <v>0</v>
      </c>
      <c r="G24" s="121">
        <f t="shared" si="6"/>
        <v>0</v>
      </c>
      <c r="H24" s="121">
        <v>0</v>
      </c>
      <c r="I24" s="121">
        <v>0</v>
      </c>
      <c r="J24" s="121">
        <f t="shared" si="7"/>
        <v>0</v>
      </c>
    </row>
    <row r="25" spans="3:13" x14ac:dyDescent="0.25">
      <c r="C25" s="35"/>
      <c r="D25" s="36" t="s">
        <v>376</v>
      </c>
      <c r="E25" s="121">
        <v>91000</v>
      </c>
      <c r="F25" s="121">
        <v>381576.79</v>
      </c>
      <c r="G25" s="121">
        <f t="shared" si="6"/>
        <v>472576.79</v>
      </c>
      <c r="H25" s="121">
        <v>472576.79</v>
      </c>
      <c r="I25" s="121">
        <v>471151.73</v>
      </c>
      <c r="J25" s="121">
        <f t="shared" si="7"/>
        <v>0</v>
      </c>
    </row>
    <row r="26" spans="3:13" x14ac:dyDescent="0.25">
      <c r="C26" s="35"/>
      <c r="D26" s="36" t="s">
        <v>377</v>
      </c>
      <c r="E26" s="121">
        <v>93900</v>
      </c>
      <c r="F26" s="121">
        <v>203844.62</v>
      </c>
      <c r="G26" s="121">
        <f t="shared" si="6"/>
        <v>297744.62</v>
      </c>
      <c r="H26" s="121">
        <v>297744.62</v>
      </c>
      <c r="I26" s="121">
        <v>297744.62</v>
      </c>
      <c r="J26" s="121">
        <f t="shared" si="7"/>
        <v>0</v>
      </c>
    </row>
    <row r="27" spans="3:13" x14ac:dyDescent="0.25">
      <c r="C27" s="35"/>
      <c r="D27" s="36" t="s">
        <v>378</v>
      </c>
      <c r="E27" s="121">
        <v>2176019</v>
      </c>
      <c r="F27" s="121">
        <v>608667.71</v>
      </c>
      <c r="G27" s="121">
        <f t="shared" si="6"/>
        <v>2784686.71</v>
      </c>
      <c r="H27" s="121">
        <v>2784686.71</v>
      </c>
      <c r="I27" s="121">
        <v>2784686.71</v>
      </c>
      <c r="J27" s="121">
        <f t="shared" si="7"/>
        <v>0</v>
      </c>
    </row>
    <row r="28" spans="3:13" x14ac:dyDescent="0.25">
      <c r="C28" s="35"/>
      <c r="D28" s="36" t="s">
        <v>379</v>
      </c>
      <c r="E28" s="121">
        <v>1374486</v>
      </c>
      <c r="F28" s="121">
        <v>-936020.16</v>
      </c>
      <c r="G28" s="121">
        <f t="shared" si="6"/>
        <v>438465.83999999997</v>
      </c>
      <c r="H28" s="121">
        <v>438465.84</v>
      </c>
      <c r="I28" s="121">
        <v>438465.84</v>
      </c>
      <c r="J28" s="121">
        <f t="shared" si="7"/>
        <v>0</v>
      </c>
    </row>
    <row r="29" spans="3:13" x14ac:dyDescent="0.25">
      <c r="C29" s="35"/>
      <c r="D29" s="36" t="s">
        <v>380</v>
      </c>
      <c r="E29" s="121">
        <v>0</v>
      </c>
      <c r="F29" s="121">
        <v>0</v>
      </c>
      <c r="G29" s="121">
        <f t="shared" si="6"/>
        <v>0</v>
      </c>
      <c r="H29" s="121">
        <v>0</v>
      </c>
      <c r="I29" s="121">
        <v>0</v>
      </c>
      <c r="J29" s="121">
        <f t="shared" si="7"/>
        <v>0</v>
      </c>
    </row>
    <row r="30" spans="3:13" x14ac:dyDescent="0.25">
      <c r="C30" s="35"/>
      <c r="D30" s="36" t="s">
        <v>381</v>
      </c>
      <c r="E30" s="121">
        <v>354754</v>
      </c>
      <c r="F30" s="121">
        <v>700406.09</v>
      </c>
      <c r="G30" s="121">
        <f t="shared" si="6"/>
        <v>1055160.0899999999</v>
      </c>
      <c r="H30" s="121">
        <v>1055160.0900000001</v>
      </c>
      <c r="I30" s="121">
        <v>1016166.69</v>
      </c>
      <c r="J30" s="121">
        <f t="shared" si="7"/>
        <v>0</v>
      </c>
    </row>
    <row r="31" spans="3:13" x14ac:dyDescent="0.25">
      <c r="C31" s="238" t="s">
        <v>382</v>
      </c>
      <c r="D31" s="235"/>
      <c r="E31" s="121">
        <f t="shared" ref="E31:F31" si="8">SUM(E32:E41)</f>
        <v>24517765</v>
      </c>
      <c r="F31" s="121">
        <f t="shared" si="8"/>
        <v>24961481.919999998</v>
      </c>
      <c r="G31" s="121">
        <f>SUM(G32:G41)</f>
        <v>49479246.920000002</v>
      </c>
      <c r="H31" s="121">
        <f>SUM(H32:H41)</f>
        <v>49479246.920000002</v>
      </c>
      <c r="I31" s="121">
        <f>SUM(I32:I41)</f>
        <v>47360730.620000005</v>
      </c>
      <c r="J31" s="121">
        <f t="shared" si="7"/>
        <v>0</v>
      </c>
    </row>
    <row r="32" spans="3:13" x14ac:dyDescent="0.25">
      <c r="C32" s="35"/>
      <c r="D32" s="36" t="s">
        <v>383</v>
      </c>
      <c r="E32" s="121">
        <v>5157981</v>
      </c>
      <c r="F32" s="121">
        <v>1330245.67</v>
      </c>
      <c r="G32" s="121">
        <f t="shared" si="2"/>
        <v>6488226.6699999999</v>
      </c>
      <c r="H32" s="121">
        <v>6488226.6699999999</v>
      </c>
      <c r="I32" s="121">
        <v>6477853.7199999997</v>
      </c>
      <c r="J32" s="121">
        <f t="shared" si="7"/>
        <v>0</v>
      </c>
    </row>
    <row r="33" spans="3:10" x14ac:dyDescent="0.25">
      <c r="C33" s="35"/>
      <c r="D33" s="36" t="s">
        <v>384</v>
      </c>
      <c r="E33" s="121">
        <v>4234098</v>
      </c>
      <c r="F33" s="121">
        <v>470217.08</v>
      </c>
      <c r="G33" s="121">
        <f t="shared" si="2"/>
        <v>4704315.08</v>
      </c>
      <c r="H33" s="121">
        <v>4704315.08</v>
      </c>
      <c r="I33" s="121">
        <v>4704315.08</v>
      </c>
      <c r="J33" s="121">
        <f t="shared" si="7"/>
        <v>0</v>
      </c>
    </row>
    <row r="34" spans="3:10" x14ac:dyDescent="0.25">
      <c r="C34" s="35"/>
      <c r="D34" s="36" t="s">
        <v>385</v>
      </c>
      <c r="E34" s="121">
        <v>3036600</v>
      </c>
      <c r="F34" s="121">
        <v>1183884.33</v>
      </c>
      <c r="G34" s="121">
        <f t="shared" si="2"/>
        <v>4220484.33</v>
      </c>
      <c r="H34" s="121">
        <v>4220484.33</v>
      </c>
      <c r="I34" s="121">
        <v>4220484.33</v>
      </c>
      <c r="J34" s="121">
        <f t="shared" si="7"/>
        <v>0</v>
      </c>
    </row>
    <row r="35" spans="3:10" x14ac:dyDescent="0.25">
      <c r="C35" s="35"/>
      <c r="D35" s="36" t="s">
        <v>386</v>
      </c>
      <c r="E35" s="121">
        <v>494678</v>
      </c>
      <c r="F35" s="121">
        <v>-43450.27</v>
      </c>
      <c r="G35" s="121">
        <f t="shared" si="2"/>
        <v>451227.73</v>
      </c>
      <c r="H35" s="121">
        <v>451227.73</v>
      </c>
      <c r="I35" s="121">
        <v>451227.73</v>
      </c>
      <c r="J35" s="121">
        <f t="shared" si="7"/>
        <v>0</v>
      </c>
    </row>
    <row r="36" spans="3:10" x14ac:dyDescent="0.25">
      <c r="C36" s="238"/>
      <c r="D36" s="36" t="s">
        <v>387</v>
      </c>
      <c r="E36" s="121">
        <v>2223910</v>
      </c>
      <c r="F36" s="121">
        <v>1138903.5900000001</v>
      </c>
      <c r="G36" s="121">
        <f t="shared" si="2"/>
        <v>3362813.59</v>
      </c>
      <c r="H36" s="121">
        <v>3362813.59</v>
      </c>
      <c r="I36" s="121">
        <v>3297119.24</v>
      </c>
      <c r="J36" s="121">
        <f t="shared" si="7"/>
        <v>0</v>
      </c>
    </row>
    <row r="37" spans="3:10" x14ac:dyDescent="0.25">
      <c r="C37" s="238"/>
      <c r="D37" s="36" t="s">
        <v>388</v>
      </c>
      <c r="E37" s="121"/>
      <c r="F37" s="121"/>
      <c r="G37" s="121"/>
      <c r="H37" s="121"/>
      <c r="I37" s="121"/>
      <c r="J37" s="121"/>
    </row>
    <row r="38" spans="3:10" x14ac:dyDescent="0.25">
      <c r="C38" s="35"/>
      <c r="D38" s="36" t="s">
        <v>389</v>
      </c>
      <c r="E38" s="121">
        <v>773500</v>
      </c>
      <c r="F38" s="121">
        <v>-381258.89</v>
      </c>
      <c r="G38" s="121">
        <f t="shared" si="2"/>
        <v>392241.11</v>
      </c>
      <c r="H38" s="121">
        <v>392241.11</v>
      </c>
      <c r="I38" s="121">
        <v>392241.11</v>
      </c>
      <c r="J38" s="121">
        <f t="shared" si="7"/>
        <v>0</v>
      </c>
    </row>
    <row r="39" spans="3:10" x14ac:dyDescent="0.25">
      <c r="C39" s="35"/>
      <c r="D39" s="36" t="s">
        <v>390</v>
      </c>
      <c r="E39" s="121">
        <v>374110</v>
      </c>
      <c r="F39" s="121">
        <v>132893.03</v>
      </c>
      <c r="G39" s="121">
        <f t="shared" si="2"/>
        <v>507003.03</v>
      </c>
      <c r="H39" s="121">
        <v>507003.03</v>
      </c>
      <c r="I39" s="121">
        <v>507003.03</v>
      </c>
      <c r="J39" s="121">
        <f t="shared" si="7"/>
        <v>0</v>
      </c>
    </row>
    <row r="40" spans="3:10" x14ac:dyDescent="0.25">
      <c r="C40" s="35"/>
      <c r="D40" s="36" t="s">
        <v>391</v>
      </c>
      <c r="E40" s="121">
        <v>180000</v>
      </c>
      <c r="F40" s="121">
        <v>550808.31999999995</v>
      </c>
      <c r="G40" s="121">
        <f t="shared" si="2"/>
        <v>730808.31999999995</v>
      </c>
      <c r="H40" s="121">
        <v>730808.31999999995</v>
      </c>
      <c r="I40" s="121">
        <v>730808.31999999995</v>
      </c>
      <c r="J40" s="121">
        <f t="shared" si="7"/>
        <v>0</v>
      </c>
    </row>
    <row r="41" spans="3:10" x14ac:dyDescent="0.25">
      <c r="C41" s="35"/>
      <c r="D41" s="36" t="s">
        <v>392</v>
      </c>
      <c r="E41" s="121">
        <v>8042888</v>
      </c>
      <c r="F41" s="121">
        <v>20579239.059999999</v>
      </c>
      <c r="G41" s="121">
        <f t="shared" si="2"/>
        <v>28622127.059999999</v>
      </c>
      <c r="H41" s="121">
        <v>28622127.059999999</v>
      </c>
      <c r="I41" s="121">
        <v>26579678.059999999</v>
      </c>
      <c r="J41" s="121">
        <f t="shared" si="7"/>
        <v>0</v>
      </c>
    </row>
    <row r="42" spans="3:10" x14ac:dyDescent="0.25">
      <c r="C42" s="238" t="s">
        <v>393</v>
      </c>
      <c r="D42" s="235"/>
      <c r="E42" s="121">
        <v>0</v>
      </c>
      <c r="F42" s="121">
        <f>SUM(F44:F52)</f>
        <v>0</v>
      </c>
      <c r="G42" s="121">
        <f t="shared" ref="G42:J42" si="9">SUM(G44:G52)</f>
        <v>0</v>
      </c>
      <c r="H42" s="121">
        <f t="shared" si="9"/>
        <v>0</v>
      </c>
      <c r="I42" s="121">
        <f t="shared" si="9"/>
        <v>0</v>
      </c>
      <c r="J42" s="121">
        <f t="shared" si="9"/>
        <v>0</v>
      </c>
    </row>
    <row r="43" spans="3:10" x14ac:dyDescent="0.25">
      <c r="C43" s="238" t="s">
        <v>394</v>
      </c>
      <c r="D43" s="235"/>
      <c r="E43" s="121"/>
      <c r="F43" s="121"/>
      <c r="G43" s="121"/>
      <c r="H43" s="121"/>
      <c r="I43" s="121"/>
      <c r="J43" s="121"/>
    </row>
    <row r="44" spans="3:10" x14ac:dyDescent="0.25">
      <c r="C44" s="35"/>
      <c r="D44" s="36" t="s">
        <v>395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ref="J44:J52" si="10">G44-H44</f>
        <v>0</v>
      </c>
    </row>
    <row r="45" spans="3:10" x14ac:dyDescent="0.25">
      <c r="C45" s="35"/>
      <c r="D45" s="36" t="s">
        <v>396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10"/>
        <v>0</v>
      </c>
    </row>
    <row r="46" spans="3:10" x14ac:dyDescent="0.25">
      <c r="C46" s="35"/>
      <c r="D46" s="36" t="s">
        <v>397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10"/>
        <v>0</v>
      </c>
    </row>
    <row r="47" spans="3:10" x14ac:dyDescent="0.25">
      <c r="C47" s="35"/>
      <c r="D47" s="36" t="s">
        <v>398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10"/>
        <v>0</v>
      </c>
    </row>
    <row r="48" spans="3:10" x14ac:dyDescent="0.25">
      <c r="C48" s="35"/>
      <c r="D48" s="36" t="s">
        <v>399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10"/>
        <v>0</v>
      </c>
    </row>
    <row r="49" spans="3:10" x14ac:dyDescent="0.25">
      <c r="C49" s="35"/>
      <c r="D49" s="36" t="s">
        <v>400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10"/>
        <v>0</v>
      </c>
    </row>
    <row r="50" spans="3:10" x14ac:dyDescent="0.25">
      <c r="C50" s="35"/>
      <c r="D50" s="36" t="s">
        <v>401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10"/>
        <v>0</v>
      </c>
    </row>
    <row r="51" spans="3:10" x14ac:dyDescent="0.25">
      <c r="C51" s="35"/>
      <c r="D51" s="36" t="s">
        <v>402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f t="shared" si="10"/>
        <v>0</v>
      </c>
    </row>
    <row r="52" spans="3:10" x14ac:dyDescent="0.25">
      <c r="C52" s="35"/>
      <c r="D52" s="36" t="s">
        <v>403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f t="shared" si="10"/>
        <v>0</v>
      </c>
    </row>
    <row r="53" spans="3:10" x14ac:dyDescent="0.25">
      <c r="C53" s="238" t="s">
        <v>404</v>
      </c>
      <c r="D53" s="235"/>
      <c r="E53" s="121">
        <f>SUM(E55:E63)</f>
        <v>3668282.67</v>
      </c>
      <c r="F53" s="121">
        <f t="shared" ref="F53:J53" si="11">SUM(F55:F63)</f>
        <v>9897803.5500000007</v>
      </c>
      <c r="G53" s="121">
        <f t="shared" si="11"/>
        <v>13566086.220000001</v>
      </c>
      <c r="H53" s="121">
        <f t="shared" si="11"/>
        <v>4784068.07</v>
      </c>
      <c r="I53" s="121">
        <f t="shared" si="11"/>
        <v>2264271.9900000002</v>
      </c>
      <c r="J53" s="121">
        <f t="shared" si="11"/>
        <v>8782018.1500000004</v>
      </c>
    </row>
    <row r="54" spans="3:10" x14ac:dyDescent="0.25">
      <c r="C54" s="238" t="s">
        <v>405</v>
      </c>
      <c r="D54" s="235"/>
      <c r="E54" s="121"/>
      <c r="F54" s="121"/>
      <c r="G54" s="121"/>
      <c r="H54" s="121"/>
      <c r="I54" s="121"/>
      <c r="J54" s="121"/>
    </row>
    <row r="55" spans="3:10" x14ac:dyDescent="0.25">
      <c r="C55" s="35"/>
      <c r="D55" s="36" t="s">
        <v>406</v>
      </c>
      <c r="E55" s="121">
        <v>3668282.67</v>
      </c>
      <c r="F55" s="121">
        <v>-638784.36</v>
      </c>
      <c r="G55" s="121">
        <f t="shared" ref="G55" si="12">+E55+F55</f>
        <v>3029498.31</v>
      </c>
      <c r="H55" s="121">
        <v>3029498.31</v>
      </c>
      <c r="I55" s="121">
        <v>509702.23</v>
      </c>
      <c r="J55" s="121">
        <f t="shared" ref="J55:J63" si="13">G55-H55</f>
        <v>0</v>
      </c>
    </row>
    <row r="56" spans="3:10" x14ac:dyDescent="0.25">
      <c r="C56" s="35"/>
      <c r="D56" s="36" t="s">
        <v>407</v>
      </c>
      <c r="E56" s="121">
        <v>0</v>
      </c>
      <c r="F56" s="121">
        <v>8876015.5099999998</v>
      </c>
      <c r="G56" s="121">
        <f t="shared" ref="G56:G63" si="14">+E56+F56</f>
        <v>8876015.5099999998</v>
      </c>
      <c r="H56" s="121">
        <v>93997.36</v>
      </c>
      <c r="I56" s="121">
        <v>93997.36</v>
      </c>
      <c r="J56" s="121">
        <f t="shared" si="13"/>
        <v>8782018.1500000004</v>
      </c>
    </row>
    <row r="57" spans="3:10" x14ac:dyDescent="0.25">
      <c r="C57" s="35"/>
      <c r="D57" s="36" t="s">
        <v>408</v>
      </c>
      <c r="E57" s="121">
        <v>0</v>
      </c>
      <c r="F57" s="121">
        <v>11472.4</v>
      </c>
      <c r="G57" s="121">
        <f t="shared" si="14"/>
        <v>11472.4</v>
      </c>
      <c r="H57" s="121">
        <v>11472.4</v>
      </c>
      <c r="I57" s="121">
        <v>11472.4</v>
      </c>
      <c r="J57" s="121">
        <f t="shared" si="13"/>
        <v>0</v>
      </c>
    </row>
    <row r="58" spans="3:10" x14ac:dyDescent="0.25">
      <c r="C58" s="35"/>
      <c r="D58" s="36" t="s">
        <v>409</v>
      </c>
      <c r="E58" s="121">
        <v>0</v>
      </c>
      <c r="F58" s="121">
        <v>1649100</v>
      </c>
      <c r="G58" s="121">
        <f t="shared" si="14"/>
        <v>1649100</v>
      </c>
      <c r="H58" s="121">
        <v>1649100</v>
      </c>
      <c r="I58" s="121">
        <v>1649100</v>
      </c>
      <c r="J58" s="121">
        <f t="shared" si="13"/>
        <v>0</v>
      </c>
    </row>
    <row r="59" spans="3:10" x14ac:dyDescent="0.25">
      <c r="C59" s="35"/>
      <c r="D59" s="36" t="s">
        <v>410</v>
      </c>
      <c r="E59" s="121">
        <v>0</v>
      </c>
      <c r="F59" s="121">
        <v>0</v>
      </c>
      <c r="G59" s="121">
        <f t="shared" si="14"/>
        <v>0</v>
      </c>
      <c r="H59" s="121">
        <v>0</v>
      </c>
      <c r="I59" s="121">
        <v>0</v>
      </c>
      <c r="J59" s="121">
        <f t="shared" si="13"/>
        <v>0</v>
      </c>
    </row>
    <row r="60" spans="3:10" x14ac:dyDescent="0.25">
      <c r="C60" s="35"/>
      <c r="D60" s="36" t="s">
        <v>411</v>
      </c>
      <c r="E60" s="121">
        <v>0</v>
      </c>
      <c r="F60" s="121">
        <v>0</v>
      </c>
      <c r="G60" s="121">
        <f t="shared" si="14"/>
        <v>0</v>
      </c>
      <c r="H60" s="121">
        <v>0</v>
      </c>
      <c r="I60" s="121">
        <v>0</v>
      </c>
      <c r="J60" s="121">
        <f t="shared" si="13"/>
        <v>0</v>
      </c>
    </row>
    <row r="61" spans="3:10" x14ac:dyDescent="0.25">
      <c r="C61" s="35"/>
      <c r="D61" s="36" t="s">
        <v>412</v>
      </c>
      <c r="E61" s="121">
        <v>0</v>
      </c>
      <c r="F61" s="121">
        <v>0</v>
      </c>
      <c r="G61" s="121">
        <f t="shared" si="14"/>
        <v>0</v>
      </c>
      <c r="H61" s="121">
        <v>0</v>
      </c>
      <c r="I61" s="121">
        <v>0</v>
      </c>
      <c r="J61" s="121">
        <f t="shared" si="13"/>
        <v>0</v>
      </c>
    </row>
    <row r="62" spans="3:10" x14ac:dyDescent="0.25">
      <c r="C62" s="35"/>
      <c r="D62" s="36" t="s">
        <v>413</v>
      </c>
      <c r="E62" s="121">
        <v>0</v>
      </c>
      <c r="F62" s="121">
        <v>0</v>
      </c>
      <c r="G62" s="121">
        <f t="shared" si="14"/>
        <v>0</v>
      </c>
      <c r="H62" s="121">
        <v>0</v>
      </c>
      <c r="I62" s="121">
        <v>0</v>
      </c>
      <c r="J62" s="121">
        <f t="shared" si="13"/>
        <v>0</v>
      </c>
    </row>
    <row r="63" spans="3:10" x14ac:dyDescent="0.25">
      <c r="C63" s="35"/>
      <c r="D63" s="36" t="s">
        <v>414</v>
      </c>
      <c r="E63" s="121">
        <v>0</v>
      </c>
      <c r="F63" s="121">
        <v>0</v>
      </c>
      <c r="G63" s="121">
        <f t="shared" si="14"/>
        <v>0</v>
      </c>
      <c r="H63" s="121">
        <v>0</v>
      </c>
      <c r="I63" s="121">
        <v>0</v>
      </c>
      <c r="J63" s="121">
        <f t="shared" si="13"/>
        <v>0</v>
      </c>
    </row>
    <row r="64" spans="3:10" x14ac:dyDescent="0.25">
      <c r="C64" s="238" t="s">
        <v>415</v>
      </c>
      <c r="D64" s="235"/>
      <c r="E64" s="121">
        <f>SUM(E65:E67)</f>
        <v>16403955</v>
      </c>
      <c r="F64" s="121">
        <f t="shared" ref="F64:I64" si="15">SUM(F65:F67)</f>
        <v>-3319926.25</v>
      </c>
      <c r="G64" s="121">
        <f t="shared" si="15"/>
        <v>13084028.75</v>
      </c>
      <c r="H64" s="121">
        <f t="shared" si="15"/>
        <v>719996.4</v>
      </c>
      <c r="I64" s="121">
        <f t="shared" si="15"/>
        <v>719996.4</v>
      </c>
      <c r="J64" s="121">
        <f t="shared" ref="J64" si="16">+G64-H64</f>
        <v>12364032.35</v>
      </c>
    </row>
    <row r="65" spans="3:10" x14ac:dyDescent="0.25">
      <c r="C65" s="35"/>
      <c r="D65" s="36" t="s">
        <v>416</v>
      </c>
      <c r="E65" s="121">
        <v>0</v>
      </c>
      <c r="F65" s="121">
        <v>0</v>
      </c>
      <c r="G65" s="121">
        <f>+E65+F65</f>
        <v>0</v>
      </c>
      <c r="H65" s="121">
        <v>0</v>
      </c>
      <c r="I65" s="121">
        <v>0</v>
      </c>
      <c r="J65" s="121">
        <f t="shared" ref="J65:J67" si="17">G65-H65</f>
        <v>0</v>
      </c>
    </row>
    <row r="66" spans="3:10" x14ac:dyDescent="0.25">
      <c r="C66" s="35"/>
      <c r="D66" s="36" t="s">
        <v>417</v>
      </c>
      <c r="E66" s="121">
        <v>16403955</v>
      </c>
      <c r="F66" s="121">
        <v>-3319926.25</v>
      </c>
      <c r="G66" s="121">
        <f>F66+E66</f>
        <v>13084028.75</v>
      </c>
      <c r="H66" s="121">
        <v>719996.4</v>
      </c>
      <c r="I66" s="121">
        <v>719996.4</v>
      </c>
      <c r="J66" s="121">
        <f t="shared" si="17"/>
        <v>12364032.35</v>
      </c>
    </row>
    <row r="67" spans="3:10" x14ac:dyDescent="0.25">
      <c r="C67" s="35"/>
      <c r="D67" s="36" t="s">
        <v>418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f t="shared" si="17"/>
        <v>0</v>
      </c>
    </row>
    <row r="68" spans="3:10" x14ac:dyDescent="0.25">
      <c r="C68" s="238" t="s">
        <v>419</v>
      </c>
      <c r="D68" s="235"/>
      <c r="E68" s="121">
        <f>SUM(E71:E77)</f>
        <v>0</v>
      </c>
      <c r="F68" s="121">
        <f t="shared" ref="F68:J68" si="18">SUM(F71:F77)</f>
        <v>0</v>
      </c>
      <c r="G68" s="121">
        <f t="shared" si="18"/>
        <v>0</v>
      </c>
      <c r="H68" s="121">
        <f t="shared" si="18"/>
        <v>0</v>
      </c>
      <c r="I68" s="121">
        <f t="shared" si="18"/>
        <v>0</v>
      </c>
      <c r="J68" s="121">
        <f t="shared" si="18"/>
        <v>0</v>
      </c>
    </row>
    <row r="69" spans="3:10" x14ac:dyDescent="0.25">
      <c r="C69" s="238" t="s">
        <v>420</v>
      </c>
      <c r="D69" s="235"/>
      <c r="E69" s="121"/>
      <c r="F69" s="121"/>
      <c r="G69" s="121"/>
      <c r="H69" s="121"/>
      <c r="I69" s="121"/>
      <c r="J69" s="121"/>
    </row>
    <row r="70" spans="3:10" x14ac:dyDescent="0.25">
      <c r="C70" s="35"/>
      <c r="D70" s="36" t="s">
        <v>421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ref="J70:J77" si="19">G70-H70</f>
        <v>0</v>
      </c>
    </row>
    <row r="71" spans="3:10" x14ac:dyDescent="0.25">
      <c r="C71" s="35"/>
      <c r="D71" s="36" t="s">
        <v>422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9"/>
        <v>0</v>
      </c>
    </row>
    <row r="72" spans="3:10" x14ac:dyDescent="0.25">
      <c r="C72" s="35"/>
      <c r="D72" s="36" t="s">
        <v>423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9"/>
        <v>0</v>
      </c>
    </row>
    <row r="73" spans="3:10" x14ac:dyDescent="0.25">
      <c r="C73" s="35"/>
      <c r="D73" s="36" t="s">
        <v>424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9"/>
        <v>0</v>
      </c>
    </row>
    <row r="74" spans="3:10" x14ac:dyDescent="0.25">
      <c r="C74" s="35"/>
      <c r="D74" s="36" t="s">
        <v>425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9"/>
        <v>0</v>
      </c>
    </row>
    <row r="75" spans="3:10" x14ac:dyDescent="0.25">
      <c r="C75" s="35"/>
      <c r="D75" s="36" t="s">
        <v>426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f t="shared" si="19"/>
        <v>0</v>
      </c>
    </row>
    <row r="76" spans="3:10" x14ac:dyDescent="0.25">
      <c r="C76" s="35"/>
      <c r="D76" s="36" t="s">
        <v>427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f t="shared" si="19"/>
        <v>0</v>
      </c>
    </row>
    <row r="77" spans="3:10" x14ac:dyDescent="0.25">
      <c r="C77" s="35"/>
      <c r="D77" s="36" t="s">
        <v>428</v>
      </c>
      <c r="E77" s="121">
        <v>0</v>
      </c>
      <c r="F77" s="121">
        <v>0</v>
      </c>
      <c r="G77" s="121">
        <f>F77</f>
        <v>0</v>
      </c>
      <c r="H77" s="121">
        <v>0</v>
      </c>
      <c r="I77" s="121">
        <v>0</v>
      </c>
      <c r="J77" s="121">
        <f t="shared" si="19"/>
        <v>0</v>
      </c>
    </row>
    <row r="78" spans="3:10" x14ac:dyDescent="0.25">
      <c r="C78" s="238" t="s">
        <v>429</v>
      </c>
      <c r="D78" s="235"/>
      <c r="E78" s="121">
        <f>+E79+E80+E81</f>
        <v>0</v>
      </c>
      <c r="F78" s="121">
        <f t="shared" ref="F78:I78" si="20">+F79+F80+F81</f>
        <v>0</v>
      </c>
      <c r="G78" s="121">
        <v>0</v>
      </c>
      <c r="H78" s="121">
        <f t="shared" si="20"/>
        <v>0</v>
      </c>
      <c r="I78" s="121">
        <f t="shared" si="20"/>
        <v>0</v>
      </c>
      <c r="J78" s="121">
        <f>+G78</f>
        <v>0</v>
      </c>
    </row>
    <row r="79" spans="3:10" x14ac:dyDescent="0.25">
      <c r="C79" s="35"/>
      <c r="D79" s="36" t="s">
        <v>430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ref="J79:J81" si="21">G79-H79</f>
        <v>0</v>
      </c>
    </row>
    <row r="80" spans="3:10" x14ac:dyDescent="0.25">
      <c r="C80" s="35"/>
      <c r="D80" s="36" t="s">
        <v>431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f t="shared" si="21"/>
        <v>0</v>
      </c>
    </row>
    <row r="81" spans="3:18" x14ac:dyDescent="0.25">
      <c r="C81" s="35"/>
      <c r="D81" s="36" t="s">
        <v>432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si="21"/>
        <v>0</v>
      </c>
    </row>
    <row r="82" spans="3:18" x14ac:dyDescent="0.25">
      <c r="C82" s="238" t="s">
        <v>433</v>
      </c>
      <c r="D82" s="235"/>
      <c r="E82" s="121">
        <f>SUM(E84:E89)</f>
        <v>0</v>
      </c>
      <c r="F82" s="121">
        <f>+F83</f>
        <v>0</v>
      </c>
      <c r="G82" s="121">
        <f t="shared" ref="G82:J82" si="22">+G83</f>
        <v>0</v>
      </c>
      <c r="H82" s="121">
        <f t="shared" si="22"/>
        <v>0</v>
      </c>
      <c r="I82" s="121">
        <f t="shared" si="22"/>
        <v>0</v>
      </c>
      <c r="J82" s="121">
        <f t="shared" si="22"/>
        <v>0</v>
      </c>
    </row>
    <row r="83" spans="3:18" x14ac:dyDescent="0.25">
      <c r="C83" s="35"/>
      <c r="D83" s="36" t="s">
        <v>434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ref="J83:J94" si="23">G83-H83</f>
        <v>0</v>
      </c>
    </row>
    <row r="84" spans="3:18" x14ac:dyDescent="0.25">
      <c r="C84" s="35"/>
      <c r="D84" s="36" t="s">
        <v>435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3"/>
        <v>0</v>
      </c>
    </row>
    <row r="85" spans="3:18" x14ac:dyDescent="0.25">
      <c r="C85" s="35"/>
      <c r="D85" s="36" t="s">
        <v>436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3"/>
        <v>0</v>
      </c>
    </row>
    <row r="86" spans="3:18" x14ac:dyDescent="0.25">
      <c r="C86" s="35"/>
      <c r="D86" s="36" t="s">
        <v>437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3"/>
        <v>0</v>
      </c>
    </row>
    <row r="87" spans="3:18" x14ac:dyDescent="0.25">
      <c r="C87" s="35"/>
      <c r="D87" s="36" t="s">
        <v>438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3"/>
        <v>0</v>
      </c>
    </row>
    <row r="88" spans="3:18" x14ac:dyDescent="0.25">
      <c r="C88" s="35"/>
      <c r="D88" s="36" t="s">
        <v>439</v>
      </c>
      <c r="E88" s="121"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f t="shared" si="23"/>
        <v>0</v>
      </c>
    </row>
    <row r="89" spans="3:18" x14ac:dyDescent="0.25">
      <c r="C89" s="35"/>
      <c r="D89" s="36" t="s">
        <v>440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3"/>
        <v>0</v>
      </c>
    </row>
    <row r="90" spans="3:18" x14ac:dyDescent="0.25">
      <c r="C90" s="237" t="s">
        <v>712</v>
      </c>
      <c r="D90" s="233"/>
      <c r="E90" s="121">
        <v>0</v>
      </c>
      <c r="F90" s="121">
        <f>F91+F91+F92+F93+F94+F95</f>
        <v>0</v>
      </c>
      <c r="G90" s="121">
        <f t="shared" ref="G90:I90" si="24">G91+G91+G92+G93+G94+G95</f>
        <v>0</v>
      </c>
      <c r="H90" s="121">
        <f t="shared" si="24"/>
        <v>0</v>
      </c>
      <c r="I90" s="121">
        <f t="shared" si="24"/>
        <v>0</v>
      </c>
      <c r="J90" s="121">
        <f t="shared" si="23"/>
        <v>0</v>
      </c>
      <c r="M90" s="113"/>
      <c r="O90" s="113"/>
      <c r="R90" s="113"/>
    </row>
    <row r="91" spans="3:18" x14ac:dyDescent="0.25">
      <c r="C91" s="238" t="s">
        <v>713</v>
      </c>
      <c r="D91" s="235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3"/>
        <v>0</v>
      </c>
      <c r="M91" s="113"/>
      <c r="O91" s="113"/>
      <c r="R91" s="113"/>
    </row>
    <row r="92" spans="3:18" x14ac:dyDescent="0.25">
      <c r="C92" s="238" t="s">
        <v>714</v>
      </c>
      <c r="D92" s="235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3"/>
        <v>0</v>
      </c>
    </row>
    <row r="93" spans="3:18" x14ac:dyDescent="0.25">
      <c r="C93" s="238" t="s">
        <v>715</v>
      </c>
      <c r="D93" s="235"/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f t="shared" si="23"/>
        <v>0</v>
      </c>
    </row>
    <row r="94" spans="3:18" x14ac:dyDescent="0.25">
      <c r="C94" s="238" t="s">
        <v>393</v>
      </c>
      <c r="D94" s="235"/>
      <c r="E94" s="121">
        <v>0</v>
      </c>
      <c r="F94" s="121">
        <v>0</v>
      </c>
      <c r="G94" s="121">
        <v>0</v>
      </c>
      <c r="H94" s="121">
        <v>0</v>
      </c>
      <c r="I94" s="121">
        <v>0</v>
      </c>
      <c r="J94" s="121">
        <f t="shared" si="23"/>
        <v>0</v>
      </c>
    </row>
    <row r="95" spans="3:18" x14ac:dyDescent="0.25">
      <c r="C95" s="238" t="s">
        <v>404</v>
      </c>
      <c r="D95" s="235"/>
      <c r="E95" s="121">
        <f>SUM(E97:E105)</f>
        <v>0</v>
      </c>
      <c r="F95" s="121">
        <f t="shared" ref="F95:J95" si="25">SUM(F97:F105)</f>
        <v>0</v>
      </c>
      <c r="G95" s="121">
        <f t="shared" si="25"/>
        <v>0</v>
      </c>
      <c r="H95" s="121">
        <f t="shared" si="25"/>
        <v>0</v>
      </c>
      <c r="I95" s="121">
        <f t="shared" si="25"/>
        <v>0</v>
      </c>
      <c r="J95" s="121">
        <f t="shared" si="25"/>
        <v>0</v>
      </c>
    </row>
    <row r="96" spans="3:18" x14ac:dyDescent="0.25">
      <c r="C96" s="238" t="s">
        <v>405</v>
      </c>
      <c r="D96" s="235"/>
      <c r="E96" s="121"/>
      <c r="F96" s="121"/>
      <c r="G96" s="121"/>
      <c r="H96" s="121"/>
      <c r="I96" s="121"/>
      <c r="J96" s="121"/>
    </row>
    <row r="97" spans="3:18" x14ac:dyDescent="0.25">
      <c r="C97" s="35"/>
      <c r="D97" s="36" t="s">
        <v>406</v>
      </c>
      <c r="E97" s="121">
        <v>0</v>
      </c>
      <c r="F97" s="121">
        <v>0</v>
      </c>
      <c r="G97" s="121">
        <f>E97+F97</f>
        <v>0</v>
      </c>
      <c r="H97" s="121">
        <v>0</v>
      </c>
      <c r="I97" s="121">
        <v>0</v>
      </c>
      <c r="J97" s="121">
        <f t="shared" ref="J97:J104" si="26">G97-H97</f>
        <v>0</v>
      </c>
    </row>
    <row r="98" spans="3:18" x14ac:dyDescent="0.25">
      <c r="C98" s="35"/>
      <c r="D98" s="36" t="s">
        <v>407</v>
      </c>
      <c r="E98" s="121">
        <v>0</v>
      </c>
      <c r="F98" s="121">
        <v>0</v>
      </c>
      <c r="G98" s="121">
        <f t="shared" ref="G98:G105" si="27">+E98+F98</f>
        <v>0</v>
      </c>
      <c r="H98" s="121">
        <v>0</v>
      </c>
      <c r="I98" s="121">
        <v>0</v>
      </c>
      <c r="J98" s="121">
        <f t="shared" si="26"/>
        <v>0</v>
      </c>
    </row>
    <row r="99" spans="3:18" x14ac:dyDescent="0.25">
      <c r="C99" s="35"/>
      <c r="D99" s="36" t="s">
        <v>408</v>
      </c>
      <c r="E99" s="121">
        <v>0</v>
      </c>
      <c r="F99" s="121">
        <v>0</v>
      </c>
      <c r="G99" s="121">
        <f t="shared" si="27"/>
        <v>0</v>
      </c>
      <c r="H99" s="121">
        <v>0</v>
      </c>
      <c r="I99" s="121">
        <v>0</v>
      </c>
      <c r="J99" s="121">
        <f t="shared" si="26"/>
        <v>0</v>
      </c>
    </row>
    <row r="100" spans="3:18" x14ac:dyDescent="0.25">
      <c r="C100" s="35"/>
      <c r="D100" s="36" t="s">
        <v>409</v>
      </c>
      <c r="E100" s="121">
        <v>0</v>
      </c>
      <c r="F100" s="121">
        <v>0</v>
      </c>
      <c r="G100" s="121">
        <f t="shared" si="27"/>
        <v>0</v>
      </c>
      <c r="H100" s="121">
        <v>0</v>
      </c>
      <c r="I100" s="121">
        <v>0</v>
      </c>
      <c r="J100" s="121">
        <f t="shared" si="26"/>
        <v>0</v>
      </c>
    </row>
    <row r="101" spans="3:18" x14ac:dyDescent="0.25">
      <c r="C101" s="35"/>
      <c r="D101" s="36" t="s">
        <v>410</v>
      </c>
      <c r="E101" s="121">
        <v>0</v>
      </c>
      <c r="F101" s="121">
        <v>0</v>
      </c>
      <c r="G101" s="121">
        <f t="shared" si="27"/>
        <v>0</v>
      </c>
      <c r="H101" s="121">
        <v>0</v>
      </c>
      <c r="I101" s="121">
        <v>0</v>
      </c>
      <c r="J101" s="121">
        <f t="shared" si="26"/>
        <v>0</v>
      </c>
    </row>
    <row r="102" spans="3:18" x14ac:dyDescent="0.25">
      <c r="C102" s="35"/>
      <c r="D102" s="36" t="s">
        <v>411</v>
      </c>
      <c r="E102" s="121">
        <v>0</v>
      </c>
      <c r="F102" s="121">
        <v>0</v>
      </c>
      <c r="G102" s="121">
        <f t="shared" si="27"/>
        <v>0</v>
      </c>
      <c r="H102" s="121">
        <v>0</v>
      </c>
      <c r="I102" s="121">
        <v>0</v>
      </c>
      <c r="J102" s="121">
        <f t="shared" si="26"/>
        <v>0</v>
      </c>
    </row>
    <row r="103" spans="3:18" x14ac:dyDescent="0.25">
      <c r="C103" s="35"/>
      <c r="D103" s="36" t="s">
        <v>412</v>
      </c>
      <c r="E103" s="121">
        <v>0</v>
      </c>
      <c r="F103" s="121">
        <v>0</v>
      </c>
      <c r="G103" s="121">
        <f t="shared" si="27"/>
        <v>0</v>
      </c>
      <c r="H103" s="121">
        <v>0</v>
      </c>
      <c r="I103" s="121">
        <v>0</v>
      </c>
      <c r="J103" s="121">
        <f t="shared" si="26"/>
        <v>0</v>
      </c>
    </row>
    <row r="104" spans="3:18" x14ac:dyDescent="0.25">
      <c r="C104" s="35"/>
      <c r="D104" s="36" t="s">
        <v>413</v>
      </c>
      <c r="E104" s="121">
        <v>0</v>
      </c>
      <c r="F104" s="121">
        <v>0</v>
      </c>
      <c r="G104" s="121">
        <f t="shared" si="27"/>
        <v>0</v>
      </c>
      <c r="H104" s="121">
        <v>0</v>
      </c>
      <c r="I104" s="121">
        <v>0</v>
      </c>
      <c r="J104" s="121">
        <f t="shared" si="26"/>
        <v>0</v>
      </c>
    </row>
    <row r="105" spans="3:18" x14ac:dyDescent="0.25">
      <c r="C105" s="35"/>
      <c r="D105" s="36" t="s">
        <v>414</v>
      </c>
      <c r="E105" s="121">
        <v>0</v>
      </c>
      <c r="F105" s="121">
        <v>0</v>
      </c>
      <c r="G105" s="121">
        <f t="shared" si="27"/>
        <v>0</v>
      </c>
      <c r="H105" s="121">
        <v>0</v>
      </c>
      <c r="I105" s="121">
        <v>0</v>
      </c>
      <c r="J105" s="121">
        <v>0</v>
      </c>
    </row>
    <row r="106" spans="3:18" x14ac:dyDescent="0.25">
      <c r="C106" s="50"/>
      <c r="D106" s="179"/>
      <c r="E106" s="121"/>
      <c r="F106" s="122"/>
      <c r="G106" s="121"/>
      <c r="H106" s="121"/>
      <c r="I106" s="121"/>
      <c r="J106" s="171"/>
    </row>
    <row r="107" spans="3:18" x14ac:dyDescent="0.25">
      <c r="C107" s="237" t="s">
        <v>716</v>
      </c>
      <c r="D107" s="233"/>
      <c r="E107" s="121">
        <f>E11+E90</f>
        <v>417575128.67000002</v>
      </c>
      <c r="F107" s="121">
        <f>F11+F90</f>
        <v>54226048.390000001</v>
      </c>
      <c r="G107" s="121">
        <f>G11+G90</f>
        <v>471801177.06</v>
      </c>
      <c r="H107" s="121">
        <f>H11+H90</f>
        <v>448141683.61000001</v>
      </c>
      <c r="I107" s="121">
        <f>I90+I11</f>
        <v>443193425.12</v>
      </c>
      <c r="J107" s="121">
        <f>J97+J11</f>
        <v>23659493.449999988</v>
      </c>
      <c r="M107" s="113"/>
      <c r="O107" s="113"/>
      <c r="R107" s="113"/>
    </row>
    <row r="108" spans="3:18" x14ac:dyDescent="0.25">
      <c r="C108" s="249"/>
      <c r="D108" s="250"/>
      <c r="E108" s="34" t="s">
        <v>647</v>
      </c>
      <c r="F108" s="33"/>
      <c r="G108" s="34"/>
      <c r="H108" s="33"/>
      <c r="I108" s="34"/>
      <c r="J108" s="37"/>
    </row>
  </sheetData>
  <mergeCells count="34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workbookViewId="0">
      <selection activeCell="A87" sqref="A87:XFD90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1" t="s">
        <v>442</v>
      </c>
      <c r="D5" s="251"/>
      <c r="E5" s="251"/>
      <c r="F5" s="251"/>
      <c r="G5" s="251"/>
      <c r="H5" s="251"/>
      <c r="I5" s="251"/>
    </row>
    <row r="6" spans="3:9" x14ac:dyDescent="0.25">
      <c r="C6" s="223" t="s">
        <v>644</v>
      </c>
      <c r="D6" s="224"/>
      <c r="E6" s="224"/>
      <c r="F6" s="224"/>
      <c r="G6" s="224"/>
      <c r="H6" s="224"/>
      <c r="I6" s="225"/>
    </row>
    <row r="7" spans="3:9" x14ac:dyDescent="0.25">
      <c r="C7" s="226" t="s">
        <v>356</v>
      </c>
      <c r="D7" s="201"/>
      <c r="E7" s="201"/>
      <c r="F7" s="201"/>
      <c r="G7" s="201"/>
      <c r="H7" s="201"/>
      <c r="I7" s="227"/>
    </row>
    <row r="8" spans="3:9" x14ac:dyDescent="0.25">
      <c r="C8" s="226" t="s">
        <v>443</v>
      </c>
      <c r="D8" s="201"/>
      <c r="E8" s="201"/>
      <c r="F8" s="201"/>
      <c r="G8" s="201"/>
      <c r="H8" s="201"/>
      <c r="I8" s="227"/>
    </row>
    <row r="9" spans="3:9" x14ac:dyDescent="0.25">
      <c r="C9" s="228" t="s">
        <v>732</v>
      </c>
      <c r="D9" s="208"/>
      <c r="E9" s="208"/>
      <c r="F9" s="208"/>
      <c r="G9" s="208"/>
      <c r="H9" s="208"/>
      <c r="I9" s="252"/>
    </row>
    <row r="10" spans="3:9" x14ac:dyDescent="0.25">
      <c r="C10" s="253" t="s">
        <v>1</v>
      </c>
      <c r="D10" s="210"/>
      <c r="E10" s="210"/>
      <c r="F10" s="210"/>
      <c r="G10" s="210"/>
      <c r="H10" s="210"/>
      <c r="I10" s="254"/>
    </row>
    <row r="11" spans="3:9" x14ac:dyDescent="0.25">
      <c r="C11" s="211" t="s">
        <v>2</v>
      </c>
      <c r="D11" s="211" t="s">
        <v>358</v>
      </c>
      <c r="E11" s="211"/>
      <c r="F11" s="211"/>
      <c r="G11" s="211"/>
      <c r="H11" s="211"/>
      <c r="I11" s="211" t="s">
        <v>444</v>
      </c>
    </row>
    <row r="12" spans="3:9" x14ac:dyDescent="0.25">
      <c r="C12" s="201"/>
      <c r="D12" s="201" t="s">
        <v>221</v>
      </c>
      <c r="E12" s="161" t="s">
        <v>269</v>
      </c>
      <c r="F12" s="201" t="s">
        <v>271</v>
      </c>
      <c r="G12" s="201" t="s">
        <v>222</v>
      </c>
      <c r="H12" s="201" t="s">
        <v>224</v>
      </c>
      <c r="I12" s="201"/>
    </row>
    <row r="13" spans="3:9" x14ac:dyDescent="0.25">
      <c r="C13" s="210"/>
      <c r="D13" s="210"/>
      <c r="E13" s="165" t="s">
        <v>270</v>
      </c>
      <c r="F13" s="210"/>
      <c r="G13" s="210"/>
      <c r="H13" s="210"/>
      <c r="I13" s="210"/>
    </row>
    <row r="14" spans="3:9" x14ac:dyDescent="0.25">
      <c r="C14" s="169" t="s">
        <v>445</v>
      </c>
      <c r="D14" s="172">
        <f>D16</f>
        <v>417575128.67000002</v>
      </c>
      <c r="E14" s="172">
        <f t="shared" ref="E14:H14" si="0">E16</f>
        <v>54226048.390000015</v>
      </c>
      <c r="F14" s="172">
        <f>D14+E14</f>
        <v>471801177.06000006</v>
      </c>
      <c r="G14" s="172">
        <f t="shared" si="0"/>
        <v>448141683.60999984</v>
      </c>
      <c r="H14" s="172">
        <f t="shared" si="0"/>
        <v>443193425.12000006</v>
      </c>
      <c r="I14" s="173">
        <f>I16</f>
        <v>23659493.449999999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654</v>
      </c>
      <c r="D16" s="131">
        <f>SUM(D18:D73)</f>
        <v>417575128.67000002</v>
      </c>
      <c r="E16" s="131">
        <f>SUM(E18:E73)</f>
        <v>54226048.390000015</v>
      </c>
      <c r="F16" s="131">
        <f>SUM(F18:F73)-0.01</f>
        <v>471801177.04999983</v>
      </c>
      <c r="G16" s="131">
        <f>SUM(G18:G73)</f>
        <v>448141683.60999984</v>
      </c>
      <c r="H16" s="131">
        <f>SUM(H18:H73)</f>
        <v>443193425.12000006</v>
      </c>
      <c r="I16" s="158">
        <f>SUM(I18:I73)</f>
        <v>23659493.449999999</v>
      </c>
    </row>
    <row r="17" spans="3:12" x14ac:dyDescent="0.25">
      <c r="C17" s="157" t="s">
        <v>644</v>
      </c>
      <c r="D17" s="158"/>
      <c r="E17" s="157"/>
      <c r="F17" s="158"/>
      <c r="G17" s="158"/>
      <c r="H17" s="158"/>
      <c r="I17" s="158"/>
    </row>
    <row r="18" spans="3:12" x14ac:dyDescent="0.25">
      <c r="C18" s="156" t="s">
        <v>652</v>
      </c>
      <c r="D18" s="158">
        <v>19625585</v>
      </c>
      <c r="E18" s="180">
        <v>20514883</v>
      </c>
      <c r="F18" s="158">
        <f>+E18+D18</f>
        <v>40140468</v>
      </c>
      <c r="G18" s="158">
        <v>40140468</v>
      </c>
      <c r="H18" s="158">
        <v>40119384.549999997</v>
      </c>
      <c r="I18" s="158">
        <f t="shared" ref="I18:I73" si="1">+F18-G18</f>
        <v>0</v>
      </c>
      <c r="K18" s="183"/>
      <c r="L18" s="183"/>
    </row>
    <row r="19" spans="3:12" x14ac:dyDescent="0.25">
      <c r="C19" s="156" t="s">
        <v>666</v>
      </c>
      <c r="D19" s="158">
        <v>3839085</v>
      </c>
      <c r="E19" s="180">
        <v>-1159577.2</v>
      </c>
      <c r="F19" s="158">
        <f t="shared" ref="F19:F73" si="2">+E19+D19</f>
        <v>2679507.7999999998</v>
      </c>
      <c r="G19" s="158">
        <v>2679507.7999999998</v>
      </c>
      <c r="H19" s="158">
        <v>2653287.4300000002</v>
      </c>
      <c r="I19" s="158">
        <f t="shared" si="1"/>
        <v>0</v>
      </c>
    </row>
    <row r="20" spans="3:12" x14ac:dyDescent="0.25">
      <c r="C20" s="156" t="s">
        <v>667</v>
      </c>
      <c r="D20" s="158">
        <v>5886558</v>
      </c>
      <c r="E20" s="180">
        <v>756315.99</v>
      </c>
      <c r="F20" s="158">
        <f t="shared" si="2"/>
        <v>6642873.9900000002</v>
      </c>
      <c r="G20" s="158">
        <v>6604880.5099999998</v>
      </c>
      <c r="H20" s="158">
        <v>6579137.9299999997</v>
      </c>
      <c r="I20" s="158">
        <f t="shared" si="1"/>
        <v>37993.480000000447</v>
      </c>
    </row>
    <row r="21" spans="3:12" x14ac:dyDescent="0.25">
      <c r="C21" s="156" t="s">
        <v>668</v>
      </c>
      <c r="D21" s="158">
        <v>5543222</v>
      </c>
      <c r="E21" s="180">
        <v>609006.02</v>
      </c>
      <c r="F21" s="158">
        <f t="shared" si="2"/>
        <v>6152228.0199999996</v>
      </c>
      <c r="G21" s="158">
        <v>6108496.0199999996</v>
      </c>
      <c r="H21" s="158">
        <v>6083409.29</v>
      </c>
      <c r="I21" s="158">
        <f t="shared" si="1"/>
        <v>43732</v>
      </c>
    </row>
    <row r="22" spans="3:12" x14ac:dyDescent="0.25">
      <c r="C22" s="156" t="s">
        <v>669</v>
      </c>
      <c r="D22" s="158">
        <v>4351528</v>
      </c>
      <c r="E22" s="180">
        <v>1782061.67</v>
      </c>
      <c r="F22" s="158">
        <f t="shared" si="2"/>
        <v>6133589.6699999999</v>
      </c>
      <c r="G22" s="158">
        <v>6051518.79</v>
      </c>
      <c r="H22" s="158">
        <v>6031572.46</v>
      </c>
      <c r="I22" s="158">
        <f t="shared" si="1"/>
        <v>82070.879999999888</v>
      </c>
    </row>
    <row r="23" spans="3:12" x14ac:dyDescent="0.25">
      <c r="C23" s="156" t="s">
        <v>670</v>
      </c>
      <c r="D23" s="158">
        <v>1739366</v>
      </c>
      <c r="E23" s="180">
        <v>360405.91</v>
      </c>
      <c r="F23" s="158">
        <f t="shared" si="2"/>
        <v>2099771.91</v>
      </c>
      <c r="G23" s="158">
        <v>2047066.15</v>
      </c>
      <c r="H23" s="158">
        <v>2039159.94</v>
      </c>
      <c r="I23" s="158">
        <f t="shared" si="1"/>
        <v>52705.760000000242</v>
      </c>
    </row>
    <row r="24" spans="3:12" x14ac:dyDescent="0.25">
      <c r="C24" s="156" t="s">
        <v>671</v>
      </c>
      <c r="D24" s="158">
        <v>1319429</v>
      </c>
      <c r="E24" s="180">
        <v>-23438.28</v>
      </c>
      <c r="F24" s="158">
        <f t="shared" si="2"/>
        <v>1295990.72</v>
      </c>
      <c r="G24" s="158">
        <v>1295990.72</v>
      </c>
      <c r="H24" s="158">
        <v>1284086.24</v>
      </c>
      <c r="I24" s="158">
        <f t="shared" si="1"/>
        <v>0</v>
      </c>
    </row>
    <row r="25" spans="3:12" x14ac:dyDescent="0.25">
      <c r="C25" s="156" t="s">
        <v>672</v>
      </c>
      <c r="D25" s="158">
        <v>6056478</v>
      </c>
      <c r="E25" s="180">
        <v>1164491.52</v>
      </c>
      <c r="F25" s="158">
        <f t="shared" si="2"/>
        <v>7220969.5199999996</v>
      </c>
      <c r="G25" s="158">
        <v>7231374.7199999997</v>
      </c>
      <c r="H25" s="158">
        <v>7200293.1299999999</v>
      </c>
      <c r="I25" s="158">
        <f t="shared" si="1"/>
        <v>-10405.200000000186</v>
      </c>
    </row>
    <row r="26" spans="3:12" x14ac:dyDescent="0.25">
      <c r="C26" s="156" t="s">
        <v>673</v>
      </c>
      <c r="D26" s="158">
        <v>8190881</v>
      </c>
      <c r="E26" s="180">
        <v>480822.07</v>
      </c>
      <c r="F26" s="158">
        <f t="shared" si="2"/>
        <v>8671703.0700000003</v>
      </c>
      <c r="G26" s="158">
        <v>8639141.8699999992</v>
      </c>
      <c r="H26" s="158">
        <v>8597660.6199999992</v>
      </c>
      <c r="I26" s="158">
        <f t="shared" si="1"/>
        <v>32561.200000001118</v>
      </c>
    </row>
    <row r="27" spans="3:12" x14ac:dyDescent="0.25">
      <c r="C27" s="156" t="s">
        <v>674</v>
      </c>
      <c r="D27" s="158">
        <v>7724780</v>
      </c>
      <c r="E27" s="180">
        <v>745232.24</v>
      </c>
      <c r="F27" s="158">
        <f t="shared" si="2"/>
        <v>8470012.2400000002</v>
      </c>
      <c r="G27" s="158">
        <v>8525680.6400000006</v>
      </c>
      <c r="H27" s="158">
        <v>8483727.3699999992</v>
      </c>
      <c r="I27" s="158">
        <f t="shared" si="1"/>
        <v>-55668.400000000373</v>
      </c>
    </row>
    <row r="28" spans="3:12" x14ac:dyDescent="0.25">
      <c r="C28" s="156" t="s">
        <v>675</v>
      </c>
      <c r="D28" s="158">
        <v>7817054</v>
      </c>
      <c r="E28" s="180">
        <v>-249792.96</v>
      </c>
      <c r="F28" s="158">
        <f t="shared" si="2"/>
        <v>7567261.04</v>
      </c>
      <c r="G28" s="158">
        <v>7575942.4800000004</v>
      </c>
      <c r="H28" s="158">
        <v>7534217.5700000003</v>
      </c>
      <c r="I28" s="158">
        <f t="shared" si="1"/>
        <v>-8681.4400000004098</v>
      </c>
    </row>
    <row r="29" spans="3:12" x14ac:dyDescent="0.25">
      <c r="C29" s="156" t="s">
        <v>656</v>
      </c>
      <c r="D29" s="158">
        <v>2073745</v>
      </c>
      <c r="E29" s="180">
        <v>-367009.71</v>
      </c>
      <c r="F29" s="158">
        <f t="shared" si="2"/>
        <v>1706735.29</v>
      </c>
      <c r="G29" s="158">
        <v>1706735.29</v>
      </c>
      <c r="H29" s="158">
        <v>1698254.26</v>
      </c>
      <c r="I29" s="158">
        <f t="shared" si="1"/>
        <v>0</v>
      </c>
    </row>
    <row r="30" spans="3:12" x14ac:dyDescent="0.25">
      <c r="C30" s="156" t="s">
        <v>676</v>
      </c>
      <c r="D30" s="158">
        <v>1266184</v>
      </c>
      <c r="E30" s="180">
        <v>-339989.3</v>
      </c>
      <c r="F30" s="158">
        <f t="shared" si="2"/>
        <v>926194.7</v>
      </c>
      <c r="G30" s="158">
        <v>896237.7</v>
      </c>
      <c r="H30" s="158">
        <v>890966.84</v>
      </c>
      <c r="I30" s="158">
        <f t="shared" si="1"/>
        <v>29957</v>
      </c>
    </row>
    <row r="31" spans="3:12" x14ac:dyDescent="0.25">
      <c r="C31" s="156" t="s">
        <v>653</v>
      </c>
      <c r="D31" s="158">
        <v>10676989</v>
      </c>
      <c r="E31" s="180">
        <v>1376263.59</v>
      </c>
      <c r="F31" s="158">
        <f t="shared" si="2"/>
        <v>12053252.59</v>
      </c>
      <c r="G31" s="158">
        <v>12037304.91</v>
      </c>
      <c r="H31" s="158">
        <v>11955775.65</v>
      </c>
      <c r="I31" s="158">
        <f t="shared" si="1"/>
        <v>15947.679999999702</v>
      </c>
    </row>
    <row r="32" spans="3:12" x14ac:dyDescent="0.25">
      <c r="C32" s="156" t="s">
        <v>657</v>
      </c>
      <c r="D32" s="158">
        <v>8256657</v>
      </c>
      <c r="E32" s="180">
        <v>277539.89</v>
      </c>
      <c r="F32" s="158">
        <f t="shared" si="2"/>
        <v>8534196.8900000006</v>
      </c>
      <c r="G32" s="158">
        <v>8534196.8900000006</v>
      </c>
      <c r="H32" s="158">
        <v>8489394.6899999995</v>
      </c>
      <c r="I32" s="158">
        <f t="shared" si="1"/>
        <v>0</v>
      </c>
    </row>
    <row r="33" spans="3:10" x14ac:dyDescent="0.25">
      <c r="C33" s="156" t="s">
        <v>658</v>
      </c>
      <c r="D33" s="158">
        <v>9447560</v>
      </c>
      <c r="E33" s="180">
        <v>791771.84</v>
      </c>
      <c r="F33" s="158">
        <f t="shared" si="2"/>
        <v>10239331.84</v>
      </c>
      <c r="G33" s="158">
        <v>10239331.84</v>
      </c>
      <c r="H33" s="158">
        <v>10180618.609999999</v>
      </c>
      <c r="I33" s="158">
        <f t="shared" si="1"/>
        <v>0</v>
      </c>
    </row>
    <row r="34" spans="3:10" x14ac:dyDescent="0.25">
      <c r="C34" s="156" t="s">
        <v>677</v>
      </c>
      <c r="D34" s="158">
        <v>6526966</v>
      </c>
      <c r="E34" s="180">
        <v>-84798.33</v>
      </c>
      <c r="F34" s="158">
        <f t="shared" si="2"/>
        <v>6442167.6699999999</v>
      </c>
      <c r="G34" s="158">
        <v>6421373.2300000004</v>
      </c>
      <c r="H34" s="158">
        <v>6364360.3799999999</v>
      </c>
      <c r="I34" s="158">
        <f t="shared" si="1"/>
        <v>20794.439999999478</v>
      </c>
    </row>
    <row r="35" spans="3:10" x14ac:dyDescent="0.25">
      <c r="C35" s="156" t="s">
        <v>678</v>
      </c>
      <c r="D35" s="158">
        <v>19513748</v>
      </c>
      <c r="E35" s="180">
        <v>1914947.41</v>
      </c>
      <c r="F35" s="158">
        <f t="shared" si="2"/>
        <v>21428695.41</v>
      </c>
      <c r="G35" s="158">
        <v>21428695.41</v>
      </c>
      <c r="H35" s="158">
        <v>21321727.77</v>
      </c>
      <c r="I35" s="158">
        <f t="shared" si="1"/>
        <v>0</v>
      </c>
    </row>
    <row r="36" spans="3:10" x14ac:dyDescent="0.25">
      <c r="C36" s="156" t="s">
        <v>679</v>
      </c>
      <c r="D36" s="158">
        <v>7525998</v>
      </c>
      <c r="E36" s="180">
        <v>1151465.96</v>
      </c>
      <c r="F36" s="158">
        <f t="shared" si="2"/>
        <v>8677463.9600000009</v>
      </c>
      <c r="G36" s="158">
        <v>8677463.9600000009</v>
      </c>
      <c r="H36" s="158">
        <v>8626480.0099999998</v>
      </c>
      <c r="I36" s="158">
        <f t="shared" si="1"/>
        <v>0</v>
      </c>
    </row>
    <row r="37" spans="3:10" x14ac:dyDescent="0.25">
      <c r="C37" s="156" t="s">
        <v>680</v>
      </c>
      <c r="D37" s="158">
        <v>9268377</v>
      </c>
      <c r="E37" s="180">
        <v>918296.79</v>
      </c>
      <c r="F37" s="158">
        <f t="shared" si="2"/>
        <v>10186673.789999999</v>
      </c>
      <c r="G37" s="158">
        <v>10186673.789999999</v>
      </c>
      <c r="H37" s="158">
        <v>10133131.42</v>
      </c>
      <c r="I37" s="158">
        <f t="shared" si="1"/>
        <v>0</v>
      </c>
    </row>
    <row r="38" spans="3:10" x14ac:dyDescent="0.25">
      <c r="C38" s="156" t="s">
        <v>681</v>
      </c>
      <c r="D38" s="158">
        <v>8949203</v>
      </c>
      <c r="E38" s="180">
        <v>1230478.0900000001</v>
      </c>
      <c r="F38" s="158">
        <f t="shared" si="2"/>
        <v>10179681.09</v>
      </c>
      <c r="G38" s="158">
        <v>10179681.09</v>
      </c>
      <c r="H38" s="158">
        <v>10121958.51</v>
      </c>
      <c r="I38" s="158">
        <f t="shared" si="1"/>
        <v>0</v>
      </c>
    </row>
    <row r="39" spans="3:10" x14ac:dyDescent="0.25">
      <c r="C39" s="156" t="s">
        <v>682</v>
      </c>
      <c r="D39" s="158">
        <v>9685076</v>
      </c>
      <c r="E39" s="180">
        <v>515068.01</v>
      </c>
      <c r="F39" s="158">
        <f t="shared" si="2"/>
        <v>10200144.01</v>
      </c>
      <c r="G39" s="158">
        <v>10200144.01</v>
      </c>
      <c r="H39" s="158">
        <v>10131980.039999999</v>
      </c>
      <c r="I39" s="158">
        <f t="shared" si="1"/>
        <v>0</v>
      </c>
    </row>
    <row r="40" spans="3:10" x14ac:dyDescent="0.25">
      <c r="C40" s="156" t="s">
        <v>683</v>
      </c>
      <c r="D40" s="158">
        <v>8136245</v>
      </c>
      <c r="E40" s="180">
        <v>514749.56</v>
      </c>
      <c r="F40" s="158">
        <f t="shared" si="2"/>
        <v>8650994.5600000005</v>
      </c>
      <c r="G40" s="158">
        <v>8650994.5600000005</v>
      </c>
      <c r="H40" s="158">
        <v>8596998.2699999996</v>
      </c>
      <c r="I40" s="158">
        <f t="shared" si="1"/>
        <v>0</v>
      </c>
    </row>
    <row r="41" spans="3:10" x14ac:dyDescent="0.25">
      <c r="C41" s="156" t="s">
        <v>684</v>
      </c>
      <c r="D41" s="158">
        <v>8805999</v>
      </c>
      <c r="E41" s="180">
        <v>1371568.45</v>
      </c>
      <c r="F41" s="158">
        <f t="shared" si="2"/>
        <v>10177567.449999999</v>
      </c>
      <c r="G41" s="158">
        <v>10177567.449999999</v>
      </c>
      <c r="H41" s="158">
        <v>10118144.59</v>
      </c>
      <c r="I41" s="158">
        <f t="shared" si="1"/>
        <v>0</v>
      </c>
    </row>
    <row r="42" spans="3:10" x14ac:dyDescent="0.25">
      <c r="C42" s="156" t="s">
        <v>685</v>
      </c>
      <c r="D42" s="181">
        <v>9873905</v>
      </c>
      <c r="E42" s="182">
        <v>1701580.28</v>
      </c>
      <c r="F42" s="158">
        <f t="shared" si="2"/>
        <v>11575485.279999999</v>
      </c>
      <c r="G42" s="181">
        <v>11611282.880000001</v>
      </c>
      <c r="H42" s="181">
        <v>11554625.01</v>
      </c>
      <c r="I42" s="158">
        <f t="shared" si="1"/>
        <v>-35797.60000000149</v>
      </c>
    </row>
    <row r="43" spans="3:10" x14ac:dyDescent="0.25">
      <c r="C43" s="156" t="s">
        <v>686</v>
      </c>
      <c r="D43" s="181">
        <v>7146374</v>
      </c>
      <c r="E43" s="180">
        <v>272333.57</v>
      </c>
      <c r="F43" s="158">
        <f t="shared" si="2"/>
        <v>7418707.5700000003</v>
      </c>
      <c r="G43" s="181">
        <v>7418707.5700000003</v>
      </c>
      <c r="H43" s="181">
        <v>7375827.5700000003</v>
      </c>
      <c r="I43" s="158">
        <f t="shared" si="1"/>
        <v>0</v>
      </c>
    </row>
    <row r="44" spans="3:10" x14ac:dyDescent="0.25">
      <c r="C44" s="156" t="s">
        <v>707</v>
      </c>
      <c r="D44" s="181">
        <v>7662679</v>
      </c>
      <c r="E44" s="180">
        <v>721680.68</v>
      </c>
      <c r="F44" s="158">
        <f t="shared" si="2"/>
        <v>8384359.6799999997</v>
      </c>
      <c r="G44" s="181">
        <v>8410100.0800000001</v>
      </c>
      <c r="H44" s="181">
        <v>8369955.3300000001</v>
      </c>
      <c r="I44" s="158">
        <f t="shared" si="1"/>
        <v>-25740.400000000373</v>
      </c>
    </row>
    <row r="45" spans="3:10" x14ac:dyDescent="0.25">
      <c r="C45" s="156" t="s">
        <v>687</v>
      </c>
      <c r="D45" s="181">
        <v>9504608</v>
      </c>
      <c r="E45" s="180">
        <v>-363467.59</v>
      </c>
      <c r="F45" s="158">
        <f t="shared" si="2"/>
        <v>9141140.4100000001</v>
      </c>
      <c r="G45" s="181">
        <v>9141140.4100000001</v>
      </c>
      <c r="H45" s="181">
        <v>9083305.8200000003</v>
      </c>
      <c r="I45" s="158">
        <f t="shared" si="1"/>
        <v>0</v>
      </c>
    </row>
    <row r="46" spans="3:10" x14ac:dyDescent="0.25">
      <c r="C46" s="156" t="s">
        <v>688</v>
      </c>
      <c r="D46" s="181">
        <v>28081904.670000002</v>
      </c>
      <c r="E46" s="180">
        <v>-5017909.96</v>
      </c>
      <c r="F46" s="158">
        <f t="shared" si="2"/>
        <v>23063994.710000001</v>
      </c>
      <c r="G46" s="181">
        <v>10746385.560000001</v>
      </c>
      <c r="H46" s="181">
        <v>9258607.2400000002</v>
      </c>
      <c r="I46" s="158">
        <f t="shared" si="1"/>
        <v>12317609.15</v>
      </c>
    </row>
    <row r="47" spans="3:10" x14ac:dyDescent="0.25">
      <c r="C47" s="156" t="s">
        <v>659</v>
      </c>
      <c r="D47" s="181">
        <v>10735172</v>
      </c>
      <c r="E47" s="180">
        <v>788074.28</v>
      </c>
      <c r="F47" s="158">
        <f t="shared" si="2"/>
        <v>11523246.279999999</v>
      </c>
      <c r="G47" s="181">
        <v>11523246.279999999</v>
      </c>
      <c r="H47" s="181">
        <v>11459996.199999999</v>
      </c>
      <c r="I47" s="158">
        <f t="shared" si="1"/>
        <v>0</v>
      </c>
    </row>
    <row r="48" spans="3:10" x14ac:dyDescent="0.25">
      <c r="C48" s="156" t="s">
        <v>660</v>
      </c>
      <c r="D48" s="181">
        <v>21933829</v>
      </c>
      <c r="E48" s="180">
        <v>1114017.3500000001</v>
      </c>
      <c r="F48" s="158">
        <f t="shared" si="2"/>
        <v>23047846.350000001</v>
      </c>
      <c r="G48" s="181">
        <v>23140391.149999999</v>
      </c>
      <c r="H48" s="181">
        <v>23026662.379999999</v>
      </c>
      <c r="I48" s="158">
        <f t="shared" si="1"/>
        <v>-92544.79999999702</v>
      </c>
      <c r="J48" s="174"/>
    </row>
    <row r="49" spans="3:9" x14ac:dyDescent="0.25">
      <c r="C49" s="156" t="s">
        <v>689</v>
      </c>
      <c r="D49" s="158">
        <v>4754688</v>
      </c>
      <c r="E49" s="180">
        <v>1502028.15</v>
      </c>
      <c r="F49" s="158">
        <f t="shared" si="2"/>
        <v>6256716.1500000004</v>
      </c>
      <c r="G49" s="158">
        <v>6256716.1500000004</v>
      </c>
      <c r="H49" s="158">
        <v>6220501.7800000003</v>
      </c>
      <c r="I49" s="158">
        <f t="shared" si="1"/>
        <v>0</v>
      </c>
    </row>
    <row r="50" spans="3:9" x14ac:dyDescent="0.25">
      <c r="C50" s="156" t="s">
        <v>690</v>
      </c>
      <c r="D50" s="158">
        <v>9123004</v>
      </c>
      <c r="E50" s="180">
        <v>758462.78</v>
      </c>
      <c r="F50" s="158">
        <f t="shared" si="2"/>
        <v>9881466.7799999993</v>
      </c>
      <c r="G50" s="158">
        <v>9893983.1799999997</v>
      </c>
      <c r="H50" s="158">
        <v>9805173.2599999998</v>
      </c>
      <c r="I50" s="158">
        <f t="shared" si="1"/>
        <v>-12516.400000000373</v>
      </c>
    </row>
    <row r="51" spans="3:9" x14ac:dyDescent="0.25">
      <c r="C51" s="156" t="s">
        <v>691</v>
      </c>
      <c r="D51" s="158">
        <v>7356128</v>
      </c>
      <c r="E51" s="180">
        <v>1507387.68</v>
      </c>
      <c r="F51" s="158">
        <f t="shared" si="2"/>
        <v>8863515.6799999997</v>
      </c>
      <c r="G51" s="158">
        <v>8900102.0800000001</v>
      </c>
      <c r="H51" s="158">
        <v>8848771.4900000002</v>
      </c>
      <c r="I51" s="158">
        <f t="shared" si="1"/>
        <v>-36586.400000000373</v>
      </c>
    </row>
    <row r="52" spans="3:9" x14ac:dyDescent="0.25">
      <c r="C52" s="156" t="s">
        <v>692</v>
      </c>
      <c r="D52" s="158">
        <v>7646908</v>
      </c>
      <c r="E52" s="180">
        <v>510718.73</v>
      </c>
      <c r="F52" s="158">
        <f t="shared" si="2"/>
        <v>8157626.7300000004</v>
      </c>
      <c r="G52" s="158">
        <v>8171198.7300000004</v>
      </c>
      <c r="H52" s="158">
        <v>8129347.04</v>
      </c>
      <c r="I52" s="158">
        <f t="shared" si="1"/>
        <v>-13572</v>
      </c>
    </row>
    <row r="53" spans="3:9" x14ac:dyDescent="0.25">
      <c r="C53" s="156" t="s">
        <v>693</v>
      </c>
      <c r="D53" s="158">
        <v>1669555</v>
      </c>
      <c r="E53" s="180">
        <v>-328211.55</v>
      </c>
      <c r="F53" s="158">
        <f t="shared" si="2"/>
        <v>1341343.45</v>
      </c>
      <c r="G53" s="158">
        <v>1341343.45</v>
      </c>
      <c r="H53" s="158">
        <v>1330801.79</v>
      </c>
      <c r="I53" s="158">
        <f t="shared" si="1"/>
        <v>0</v>
      </c>
    </row>
    <row r="54" spans="3:9" x14ac:dyDescent="0.25">
      <c r="C54" s="156" t="s">
        <v>708</v>
      </c>
      <c r="D54" s="158">
        <v>277533</v>
      </c>
      <c r="E54" s="180">
        <v>-102267.72</v>
      </c>
      <c r="F54" s="158">
        <f t="shared" si="2"/>
        <v>175265.28</v>
      </c>
      <c r="G54" s="158">
        <v>175265.28</v>
      </c>
      <c r="H54" s="158">
        <v>175265.28</v>
      </c>
      <c r="I54" s="158">
        <f t="shared" si="1"/>
        <v>0</v>
      </c>
    </row>
    <row r="55" spans="3:9" x14ac:dyDescent="0.25">
      <c r="C55" s="156" t="s">
        <v>709</v>
      </c>
      <c r="D55" s="158">
        <v>261057</v>
      </c>
      <c r="E55" s="180">
        <v>6221</v>
      </c>
      <c r="F55" s="158">
        <f t="shared" si="2"/>
        <v>267278</v>
      </c>
      <c r="G55" s="158">
        <v>287508.40000000002</v>
      </c>
      <c r="H55" s="158">
        <v>278251.65999999997</v>
      </c>
      <c r="I55" s="158">
        <f t="shared" si="1"/>
        <v>-20230.400000000023</v>
      </c>
    </row>
    <row r="56" spans="3:9" x14ac:dyDescent="0.25">
      <c r="C56" s="156" t="s">
        <v>721</v>
      </c>
      <c r="D56" s="158">
        <v>7441923</v>
      </c>
      <c r="E56" s="180">
        <v>78261.63</v>
      </c>
      <c r="F56" s="158">
        <f t="shared" si="2"/>
        <v>7520184.6299999999</v>
      </c>
      <c r="G56" s="158">
        <v>7520184.6299999999</v>
      </c>
      <c r="H56" s="158">
        <v>7472747.0700000003</v>
      </c>
      <c r="I56" s="158">
        <f t="shared" si="1"/>
        <v>0</v>
      </c>
    </row>
    <row r="57" spans="3:9" x14ac:dyDescent="0.25">
      <c r="C57" s="156" t="s">
        <v>661</v>
      </c>
      <c r="D57" s="158">
        <v>11208179</v>
      </c>
      <c r="E57" s="180">
        <v>-617145.42000000004</v>
      </c>
      <c r="F57" s="158">
        <f t="shared" si="2"/>
        <v>10591033.58</v>
      </c>
      <c r="G57" s="158">
        <v>10603560.42</v>
      </c>
      <c r="H57" s="158">
        <v>10528470.41</v>
      </c>
      <c r="I57" s="158">
        <f t="shared" si="1"/>
        <v>-12526.839999999851</v>
      </c>
    </row>
    <row r="58" spans="3:9" x14ac:dyDescent="0.25">
      <c r="C58" s="156" t="s">
        <v>662</v>
      </c>
      <c r="D58" s="158">
        <v>2381138</v>
      </c>
      <c r="E58" s="180">
        <v>-42788.01</v>
      </c>
      <c r="F58" s="158">
        <f t="shared" si="2"/>
        <v>2338349.9900000002</v>
      </c>
      <c r="G58" s="158">
        <v>2338349.9900000002</v>
      </c>
      <c r="H58" s="158">
        <v>2325172.92</v>
      </c>
      <c r="I58" s="158">
        <f t="shared" si="1"/>
        <v>0</v>
      </c>
    </row>
    <row r="59" spans="3:9" x14ac:dyDescent="0.25">
      <c r="C59" s="156" t="s">
        <v>663</v>
      </c>
      <c r="D59" s="158">
        <v>9971801</v>
      </c>
      <c r="E59" s="180">
        <v>780095.59</v>
      </c>
      <c r="F59" s="158">
        <f t="shared" si="2"/>
        <v>10751896.59</v>
      </c>
      <c r="G59" s="158">
        <v>10751896.59</v>
      </c>
      <c r="H59" s="158">
        <v>9981068.1099999994</v>
      </c>
      <c r="I59" s="158">
        <f t="shared" si="1"/>
        <v>0</v>
      </c>
    </row>
    <row r="60" spans="3:9" x14ac:dyDescent="0.25">
      <c r="C60" s="156" t="s">
        <v>694</v>
      </c>
      <c r="D60" s="158">
        <v>1253549</v>
      </c>
      <c r="E60" s="180">
        <v>375064.22</v>
      </c>
      <c r="F60" s="158">
        <f t="shared" si="2"/>
        <v>1628613.22</v>
      </c>
      <c r="G60" s="158">
        <v>1633891.22</v>
      </c>
      <c r="H60" s="158">
        <v>1628620.36</v>
      </c>
      <c r="I60" s="158">
        <f t="shared" si="1"/>
        <v>-5278</v>
      </c>
    </row>
    <row r="61" spans="3:9" x14ac:dyDescent="0.25">
      <c r="C61" s="156" t="s">
        <v>695</v>
      </c>
      <c r="D61" s="158">
        <v>4089590</v>
      </c>
      <c r="E61" s="180">
        <v>218446.92</v>
      </c>
      <c r="F61" s="158">
        <f t="shared" si="2"/>
        <v>4308036.92</v>
      </c>
      <c r="G61" s="158">
        <v>4290339.1500000004</v>
      </c>
      <c r="H61" s="158">
        <v>4260518.41</v>
      </c>
      <c r="I61" s="158">
        <f t="shared" si="1"/>
        <v>17697.769999999553</v>
      </c>
    </row>
    <row r="62" spans="3:9" x14ac:dyDescent="0.25">
      <c r="C62" s="156" t="s">
        <v>696</v>
      </c>
      <c r="D62" s="158">
        <v>9072945</v>
      </c>
      <c r="E62" s="180">
        <v>1188785.02</v>
      </c>
      <c r="F62" s="158">
        <f t="shared" si="2"/>
        <v>10261730.02</v>
      </c>
      <c r="G62" s="158">
        <v>10261730.02</v>
      </c>
      <c r="H62" s="158">
        <v>10201926.58</v>
      </c>
      <c r="I62" s="158">
        <f t="shared" si="1"/>
        <v>0</v>
      </c>
    </row>
    <row r="63" spans="3:9" x14ac:dyDescent="0.25">
      <c r="C63" s="156" t="s">
        <v>697</v>
      </c>
      <c r="D63" s="158">
        <v>10752624</v>
      </c>
      <c r="E63" s="180">
        <v>-2392621.25</v>
      </c>
      <c r="F63" s="158">
        <f t="shared" si="2"/>
        <v>8360002.75</v>
      </c>
      <c r="G63" s="158">
        <v>8360002.75</v>
      </c>
      <c r="H63" s="158">
        <v>8298435.0599999996</v>
      </c>
      <c r="I63" s="158">
        <f t="shared" si="1"/>
        <v>0</v>
      </c>
    </row>
    <row r="64" spans="3:9" x14ac:dyDescent="0.25">
      <c r="C64" s="156" t="s">
        <v>698</v>
      </c>
      <c r="D64" s="158">
        <v>18859728</v>
      </c>
      <c r="E64" s="180">
        <v>15295392.93</v>
      </c>
      <c r="F64" s="158">
        <f t="shared" si="2"/>
        <v>34155120.93</v>
      </c>
      <c r="G64" s="158">
        <v>22897437.199999999</v>
      </c>
      <c r="H64" s="158">
        <v>22709892.219999999</v>
      </c>
      <c r="I64" s="158">
        <f t="shared" si="1"/>
        <v>11257683.73</v>
      </c>
    </row>
    <row r="65" spans="3:9" x14ac:dyDescent="0.25">
      <c r="C65" s="156" t="s">
        <v>710</v>
      </c>
      <c r="D65" s="158">
        <v>6470831</v>
      </c>
      <c r="E65" s="180">
        <v>-23285.85</v>
      </c>
      <c r="F65" s="158">
        <f t="shared" si="2"/>
        <v>6447545.1500000004</v>
      </c>
      <c r="G65" s="158">
        <v>6447545.1500000004</v>
      </c>
      <c r="H65" s="158">
        <v>6406347.25</v>
      </c>
      <c r="I65" s="158">
        <f t="shared" si="1"/>
        <v>0</v>
      </c>
    </row>
    <row r="66" spans="3:9" x14ac:dyDescent="0.25">
      <c r="C66" s="156" t="s">
        <v>664</v>
      </c>
      <c r="D66" s="158">
        <v>6249409</v>
      </c>
      <c r="E66" s="180">
        <v>2823085.96</v>
      </c>
      <c r="F66" s="158">
        <f t="shared" si="2"/>
        <v>9072494.9600000009</v>
      </c>
      <c r="G66" s="158">
        <v>9103550.4800000004</v>
      </c>
      <c r="H66" s="158">
        <v>9061022.9600000009</v>
      </c>
      <c r="I66" s="158">
        <f t="shared" si="1"/>
        <v>-31055.519999999553</v>
      </c>
    </row>
    <row r="67" spans="3:9" x14ac:dyDescent="0.25">
      <c r="C67" s="156" t="s">
        <v>699</v>
      </c>
      <c r="D67" s="158">
        <v>2050763</v>
      </c>
      <c r="E67" s="180">
        <v>-787195.8</v>
      </c>
      <c r="F67" s="158">
        <f t="shared" si="2"/>
        <v>1263567.2</v>
      </c>
      <c r="G67" s="158">
        <v>1269112</v>
      </c>
      <c r="H67" s="158">
        <v>1261205.6000000001</v>
      </c>
      <c r="I67" s="158">
        <f t="shared" si="1"/>
        <v>-5544.8000000000466</v>
      </c>
    </row>
    <row r="68" spans="3:9" x14ac:dyDescent="0.25">
      <c r="C68" s="156" t="s">
        <v>700</v>
      </c>
      <c r="D68" s="158">
        <v>2377568</v>
      </c>
      <c r="E68" s="180">
        <v>-482157.68</v>
      </c>
      <c r="F68" s="158">
        <f t="shared" si="2"/>
        <v>1895410.32</v>
      </c>
      <c r="G68" s="158">
        <v>1895410.32</v>
      </c>
      <c r="H68" s="158">
        <v>1887504.06</v>
      </c>
      <c r="I68" s="158">
        <f t="shared" si="1"/>
        <v>0</v>
      </c>
    </row>
    <row r="69" spans="3:9" x14ac:dyDescent="0.25">
      <c r="C69" s="156" t="s">
        <v>701</v>
      </c>
      <c r="D69" s="158">
        <v>3812622</v>
      </c>
      <c r="E69" s="180">
        <v>-1496922.93</v>
      </c>
      <c r="F69" s="158">
        <f t="shared" si="2"/>
        <v>2315699.0700000003</v>
      </c>
      <c r="G69" s="158">
        <v>2250507.0699999998</v>
      </c>
      <c r="H69" s="158">
        <v>2234320.41</v>
      </c>
      <c r="I69" s="158">
        <f t="shared" si="1"/>
        <v>65192.000000000466</v>
      </c>
    </row>
    <row r="70" spans="3:9" x14ac:dyDescent="0.25">
      <c r="C70" s="156" t="s">
        <v>702</v>
      </c>
      <c r="D70" s="158">
        <v>1895587</v>
      </c>
      <c r="E70" s="180">
        <v>648809.56999999995</v>
      </c>
      <c r="F70" s="158">
        <f t="shared" si="2"/>
        <v>2544396.5699999998</v>
      </c>
      <c r="G70" s="158">
        <v>2542883.35</v>
      </c>
      <c r="H70" s="158">
        <v>2532341.69</v>
      </c>
      <c r="I70" s="158">
        <f t="shared" si="1"/>
        <v>1513.2199999997392</v>
      </c>
    </row>
    <row r="71" spans="3:9" x14ac:dyDescent="0.25">
      <c r="C71" s="156" t="s">
        <v>703</v>
      </c>
      <c r="D71" s="158">
        <v>4941527</v>
      </c>
      <c r="E71" s="180">
        <v>300886.77</v>
      </c>
      <c r="F71" s="158">
        <f t="shared" si="2"/>
        <v>5242413.7699999996</v>
      </c>
      <c r="G71" s="158">
        <v>5242413.7699999996</v>
      </c>
      <c r="H71" s="158">
        <v>5210510.7300000004</v>
      </c>
      <c r="I71" s="158">
        <f t="shared" si="1"/>
        <v>0</v>
      </c>
    </row>
    <row r="72" spans="3:9" x14ac:dyDescent="0.25">
      <c r="C72" s="156" t="s">
        <v>665</v>
      </c>
      <c r="D72" s="158">
        <v>3977322</v>
      </c>
      <c r="E72" s="180">
        <v>619031.19999999995</v>
      </c>
      <c r="F72" s="158">
        <f t="shared" si="2"/>
        <v>4596353.2</v>
      </c>
      <c r="G72" s="158">
        <v>4579362.68</v>
      </c>
      <c r="H72" s="158">
        <v>4160206.78</v>
      </c>
      <c r="I72" s="158">
        <f t="shared" si="1"/>
        <v>16990.520000000484</v>
      </c>
    </row>
    <row r="73" spans="3:9" x14ac:dyDescent="0.25">
      <c r="C73" s="156" t="s">
        <v>711</v>
      </c>
      <c r="D73" s="158">
        <v>2513965</v>
      </c>
      <c r="E73" s="180">
        <v>418895.61</v>
      </c>
      <c r="F73" s="158">
        <f t="shared" si="2"/>
        <v>2932860.61</v>
      </c>
      <c r="G73" s="158">
        <v>2899667.79</v>
      </c>
      <c r="H73" s="158">
        <v>2880295.08</v>
      </c>
      <c r="I73" s="158">
        <f t="shared" si="1"/>
        <v>33192.819999999832</v>
      </c>
    </row>
    <row r="74" spans="3:9" x14ac:dyDescent="0.25">
      <c r="C74" s="170" t="s">
        <v>453</v>
      </c>
      <c r="D74" s="176">
        <v>0</v>
      </c>
      <c r="E74" s="176">
        <f>SUM(E76:E83)</f>
        <v>0</v>
      </c>
      <c r="F74" s="176">
        <f>SUM(F76:F83)</f>
        <v>0</v>
      </c>
      <c r="G74" s="176">
        <f>SUM(G76:G83)</f>
        <v>0</v>
      </c>
      <c r="H74" s="176">
        <f>SUM(H76:H83)</f>
        <v>0</v>
      </c>
      <c r="I74" s="178">
        <f>+F74</f>
        <v>0</v>
      </c>
    </row>
    <row r="75" spans="3:9" x14ac:dyDescent="0.25">
      <c r="C75" s="170" t="s">
        <v>454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8">
        <v>0</v>
      </c>
    </row>
    <row r="76" spans="3:9" x14ac:dyDescent="0.25">
      <c r="C76" s="156" t="s">
        <v>722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21">
        <f>+F76</f>
        <v>0</v>
      </c>
    </row>
    <row r="77" spans="3:9" x14ac:dyDescent="0.25">
      <c r="C77" s="156" t="s">
        <v>446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21">
        <v>0</v>
      </c>
    </row>
    <row r="78" spans="3:9" x14ac:dyDescent="0.25">
      <c r="C78" s="156" t="s">
        <v>447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21">
        <v>0</v>
      </c>
    </row>
    <row r="79" spans="3:9" x14ac:dyDescent="0.25">
      <c r="C79" s="156" t="s">
        <v>448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v>0</v>
      </c>
    </row>
    <row r="80" spans="3:9" x14ac:dyDescent="0.25">
      <c r="C80" s="156" t="s">
        <v>449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450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  <c r="L81" s="113"/>
    </row>
    <row r="82" spans="3:12" x14ac:dyDescent="0.25">
      <c r="C82" s="156" t="s">
        <v>451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452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</row>
    <row r="84" spans="3:12" x14ac:dyDescent="0.25">
      <c r="C84" s="41"/>
      <c r="D84" s="125"/>
      <c r="E84" s="123"/>
      <c r="F84" s="124"/>
      <c r="G84" s="123"/>
      <c r="H84" s="124"/>
      <c r="I84" s="123"/>
    </row>
    <row r="85" spans="3:12" x14ac:dyDescent="0.25">
      <c r="C85" s="155" t="s">
        <v>441</v>
      </c>
      <c r="D85" s="176">
        <f t="shared" ref="D85:I85" si="3">D14+D74</f>
        <v>417575128.67000002</v>
      </c>
      <c r="E85" s="176">
        <f t="shared" si="3"/>
        <v>54226048.390000015</v>
      </c>
      <c r="F85" s="176">
        <f t="shared" si="3"/>
        <v>471801177.06000006</v>
      </c>
      <c r="G85" s="176">
        <f t="shared" si="3"/>
        <v>448141683.60999984</v>
      </c>
      <c r="H85" s="176">
        <f t="shared" si="3"/>
        <v>443193425.12000006</v>
      </c>
      <c r="I85" s="177">
        <f t="shared" si="3"/>
        <v>23659493.449999999</v>
      </c>
    </row>
    <row r="86" spans="3:12" x14ac:dyDescent="0.25">
      <c r="C86" s="102"/>
      <c r="D86" s="128"/>
      <c r="E86" s="126"/>
      <c r="F86" s="127"/>
      <c r="G86" s="126"/>
      <c r="H86" s="127"/>
      <c r="I86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  <ignoredErrors>
    <ignoredError sqref="F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workbookViewId="0">
      <selection activeCell="A101" sqref="A101:XFD113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6" t="s">
        <v>644</v>
      </c>
      <c r="D4" s="257"/>
      <c r="E4" s="257"/>
      <c r="F4" s="257"/>
      <c r="G4" s="257"/>
      <c r="H4" s="257"/>
      <c r="I4" s="257"/>
      <c r="J4" s="258"/>
    </row>
    <row r="5" spans="3:10" x14ac:dyDescent="0.25">
      <c r="C5" s="259" t="s">
        <v>356</v>
      </c>
      <c r="D5" s="211"/>
      <c r="E5" s="211"/>
      <c r="F5" s="211"/>
      <c r="G5" s="211"/>
      <c r="H5" s="211"/>
      <c r="I5" s="211"/>
      <c r="J5" s="260"/>
    </row>
    <row r="6" spans="3:10" x14ac:dyDescent="0.25">
      <c r="C6" s="226" t="s">
        <v>455</v>
      </c>
      <c r="D6" s="201"/>
      <c r="E6" s="201"/>
      <c r="F6" s="201"/>
      <c r="G6" s="201"/>
      <c r="H6" s="201"/>
      <c r="I6" s="201"/>
      <c r="J6" s="227"/>
    </row>
    <row r="7" spans="3:10" x14ac:dyDescent="0.25">
      <c r="C7" s="228" t="s">
        <v>727</v>
      </c>
      <c r="D7" s="201"/>
      <c r="E7" s="201"/>
      <c r="F7" s="201"/>
      <c r="G7" s="201"/>
      <c r="H7" s="201"/>
      <c r="I7" s="201"/>
      <c r="J7" s="227"/>
    </row>
    <row r="8" spans="3:10" x14ac:dyDescent="0.25">
      <c r="C8" s="253" t="s">
        <v>1</v>
      </c>
      <c r="D8" s="210"/>
      <c r="E8" s="210"/>
      <c r="F8" s="210"/>
      <c r="G8" s="210"/>
      <c r="H8" s="210"/>
      <c r="I8" s="210"/>
      <c r="J8" s="254"/>
    </row>
    <row r="9" spans="3:10" x14ac:dyDescent="0.25">
      <c r="C9" s="211" t="s">
        <v>2</v>
      </c>
      <c r="D9" s="211"/>
      <c r="E9" s="211" t="s">
        <v>358</v>
      </c>
      <c r="F9" s="211"/>
      <c r="G9" s="211"/>
      <c r="H9" s="211"/>
      <c r="I9" s="211"/>
      <c r="J9" s="211" t="s">
        <v>444</v>
      </c>
    </row>
    <row r="10" spans="3:10" x14ac:dyDescent="0.25">
      <c r="C10" s="201"/>
      <c r="D10" s="201"/>
      <c r="E10" s="201" t="s">
        <v>221</v>
      </c>
      <c r="F10" s="161" t="s">
        <v>269</v>
      </c>
      <c r="G10" s="201" t="s">
        <v>271</v>
      </c>
      <c r="H10" s="201" t="s">
        <v>222</v>
      </c>
      <c r="I10" s="201" t="s">
        <v>224</v>
      </c>
      <c r="J10" s="201"/>
    </row>
    <row r="11" spans="3:10" x14ac:dyDescent="0.25">
      <c r="C11" s="210"/>
      <c r="D11" s="210"/>
      <c r="E11" s="210"/>
      <c r="F11" s="165" t="s">
        <v>270</v>
      </c>
      <c r="G11" s="210"/>
      <c r="H11" s="210"/>
      <c r="I11" s="210"/>
      <c r="J11" s="210"/>
    </row>
    <row r="12" spans="3:10" x14ac:dyDescent="0.25">
      <c r="C12" s="239"/>
      <c r="D12" s="240"/>
      <c r="E12" s="39"/>
      <c r="F12" s="40"/>
      <c r="G12" s="40"/>
      <c r="H12" s="10"/>
      <c r="I12" s="40"/>
      <c r="J12" s="40"/>
    </row>
    <row r="13" spans="3:10" x14ac:dyDescent="0.25">
      <c r="C13" s="237" t="s">
        <v>456</v>
      </c>
      <c r="D13" s="233"/>
      <c r="E13" s="131">
        <f>+E14+E24+E34</f>
        <v>417575128.67000002</v>
      </c>
      <c r="F13" s="121">
        <f t="shared" ref="F13:J13" si="0">+F14+F24+F34</f>
        <v>54226048.390000015</v>
      </c>
      <c r="G13" s="121">
        <f t="shared" si="0"/>
        <v>471801177.06000006</v>
      </c>
      <c r="H13" s="122">
        <f t="shared" si="0"/>
        <v>448141683.60999984</v>
      </c>
      <c r="I13" s="121">
        <f t="shared" si="0"/>
        <v>443193425.12000006</v>
      </c>
      <c r="J13" s="121">
        <f t="shared" si="0"/>
        <v>23659493.450000226</v>
      </c>
    </row>
    <row r="14" spans="3:10" x14ac:dyDescent="0.25">
      <c r="C14" s="237" t="s">
        <v>457</v>
      </c>
      <c r="D14" s="233"/>
      <c r="E14" s="131">
        <f>SUM(E15:E22)</f>
        <v>417575128.67000002</v>
      </c>
      <c r="F14" s="121">
        <f t="shared" ref="F14:I14" si="1">SUM(F15:F22)</f>
        <v>54226048.390000015</v>
      </c>
      <c r="G14" s="121">
        <f t="shared" si="1"/>
        <v>471801177.06000006</v>
      </c>
      <c r="H14" s="122">
        <f t="shared" si="1"/>
        <v>448141683.60999984</v>
      </c>
      <c r="I14" s="121">
        <f t="shared" si="1"/>
        <v>443193425.12000006</v>
      </c>
      <c r="J14" s="121">
        <f>+G14-H14</f>
        <v>23659493.450000226</v>
      </c>
    </row>
    <row r="15" spans="3:10" x14ac:dyDescent="0.25">
      <c r="C15" s="35"/>
      <c r="D15" s="36" t="s">
        <v>458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459</v>
      </c>
      <c r="E16" s="131">
        <f>+'formato 6b'!D16</f>
        <v>417575128.67000002</v>
      </c>
      <c r="F16" s="121">
        <f>+'formato 6b'!E16</f>
        <v>54226048.390000015</v>
      </c>
      <c r="G16" s="121">
        <f>+'formato 6b'!F14</f>
        <v>471801177.06000006</v>
      </c>
      <c r="H16" s="122">
        <f>+'formato 6b'!G16</f>
        <v>448141683.60999984</v>
      </c>
      <c r="I16" s="121">
        <f>+'formato 6b'!H16</f>
        <v>443193425.12000006</v>
      </c>
      <c r="J16" s="121">
        <f>+G16-H16</f>
        <v>23659493.450000226</v>
      </c>
    </row>
    <row r="17" spans="3:10" x14ac:dyDescent="0.25">
      <c r="C17" s="35"/>
      <c r="D17" s="36" t="s">
        <v>460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461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462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463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464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465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37" t="s">
        <v>466</v>
      </c>
      <c r="D24" s="233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467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468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469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38"/>
      <c r="D28" s="36" t="s">
        <v>470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38"/>
      <c r="D29" s="36" t="s">
        <v>471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472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473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474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37" t="s">
        <v>475</v>
      </c>
      <c r="D34" s="233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37" t="s">
        <v>476</v>
      </c>
      <c r="D35" s="233"/>
      <c r="E35" s="131"/>
      <c r="F35" s="121"/>
      <c r="G35" s="121"/>
      <c r="H35" s="122"/>
      <c r="I35" s="121"/>
      <c r="J35" s="121"/>
    </row>
    <row r="36" spans="3:10" x14ac:dyDescent="0.25">
      <c r="C36" s="238"/>
      <c r="D36" s="36" t="s">
        <v>477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38"/>
      <c r="D37" s="36" t="s">
        <v>478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479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480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481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482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483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484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485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486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37" t="s">
        <v>487</v>
      </c>
      <c r="D47" s="255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37" t="s">
        <v>488</v>
      </c>
      <c r="D48" s="255"/>
      <c r="E48" s="122"/>
      <c r="F48" s="121"/>
      <c r="G48" s="121"/>
      <c r="H48" s="122"/>
      <c r="I48" s="121"/>
      <c r="J48" s="121"/>
    </row>
    <row r="49" spans="3:10" x14ac:dyDescent="0.25">
      <c r="C49" s="238"/>
      <c r="D49" s="111" t="s">
        <v>489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38"/>
      <c r="D50" s="111" t="s">
        <v>490</v>
      </c>
      <c r="E50" s="122"/>
      <c r="F50" s="121"/>
      <c r="G50" s="121"/>
      <c r="H50" s="122"/>
      <c r="I50" s="121"/>
      <c r="J50" s="121"/>
    </row>
    <row r="51" spans="3:10" x14ac:dyDescent="0.25">
      <c r="C51" s="238"/>
      <c r="D51" s="111" t="s">
        <v>491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38"/>
      <c r="D52" s="111" t="s">
        <v>492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493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494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37" t="s">
        <v>495</v>
      </c>
      <c r="D56" s="255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37" t="s">
        <v>457</v>
      </c>
      <c r="D57" s="255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458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459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460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461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462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463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464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465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37" t="s">
        <v>466</v>
      </c>
      <c r="D67" s="255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467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468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469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38"/>
      <c r="D71" s="111" t="s">
        <v>470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38"/>
      <c r="D72" s="111" t="s">
        <v>471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472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473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474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37" t="s">
        <v>475</v>
      </c>
      <c r="D77" s="255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37" t="s">
        <v>476</v>
      </c>
      <c r="D78" s="255"/>
      <c r="E78" s="122"/>
      <c r="F78" s="121"/>
      <c r="G78" s="121"/>
      <c r="H78" s="122"/>
      <c r="I78" s="121"/>
      <c r="J78" s="121"/>
    </row>
    <row r="79" spans="3:10" x14ac:dyDescent="0.25">
      <c r="C79" s="238"/>
      <c r="D79" s="111" t="s">
        <v>477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38"/>
      <c r="D80" s="111" t="s">
        <v>478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479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480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481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482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483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484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485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486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37" t="s">
        <v>487</v>
      </c>
      <c r="D90" s="255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37" t="s">
        <v>488</v>
      </c>
      <c r="D91" s="255"/>
      <c r="E91" s="122"/>
      <c r="F91" s="121"/>
      <c r="G91" s="121"/>
      <c r="H91" s="122"/>
      <c r="I91" s="121"/>
      <c r="J91" s="121"/>
    </row>
    <row r="92" spans="3:10" x14ac:dyDescent="0.25">
      <c r="C92" s="238"/>
      <c r="D92" s="111" t="s">
        <v>489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38"/>
      <c r="D93" s="111" t="s">
        <v>490</v>
      </c>
      <c r="E93" s="122"/>
      <c r="F93" s="121"/>
      <c r="G93" s="121"/>
      <c r="H93" s="122"/>
      <c r="I93" s="121"/>
      <c r="J93" s="121"/>
    </row>
    <row r="94" spans="3:10" x14ac:dyDescent="0.25">
      <c r="C94" s="238"/>
      <c r="D94" s="111" t="s">
        <v>491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38"/>
      <c r="D95" s="111" t="s">
        <v>492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493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494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37" t="s">
        <v>496</v>
      </c>
      <c r="D99" s="255"/>
      <c r="E99" s="131">
        <f>+E56+E14</f>
        <v>417575128.67000002</v>
      </c>
      <c r="F99" s="131">
        <f t="shared" ref="F99:J99" si="10">+F56+F14</f>
        <v>54226048.390000015</v>
      </c>
      <c r="G99" s="131">
        <f t="shared" si="10"/>
        <v>471801177.06000006</v>
      </c>
      <c r="H99" s="131">
        <f t="shared" si="10"/>
        <v>448141683.60999984</v>
      </c>
      <c r="I99" s="131">
        <f t="shared" si="10"/>
        <v>443193425.12000006</v>
      </c>
      <c r="J99" s="121">
        <f t="shared" si="10"/>
        <v>23659493.450000226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E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C3:I40"/>
  <sheetViews>
    <sheetView tabSelected="1" workbookViewId="0">
      <selection activeCell="J23" sqref="J23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6" t="s">
        <v>644</v>
      </c>
      <c r="D3" s="257"/>
      <c r="E3" s="257"/>
      <c r="F3" s="257"/>
      <c r="G3" s="257"/>
      <c r="H3" s="257"/>
      <c r="I3" s="258"/>
    </row>
    <row r="4" spans="3:9" x14ac:dyDescent="0.25">
      <c r="C4" s="226" t="s">
        <v>356</v>
      </c>
      <c r="D4" s="201"/>
      <c r="E4" s="201"/>
      <c r="F4" s="201"/>
      <c r="G4" s="201"/>
      <c r="H4" s="201"/>
      <c r="I4" s="227"/>
    </row>
    <row r="5" spans="3:9" x14ac:dyDescent="0.25">
      <c r="C5" s="226" t="s">
        <v>497</v>
      </c>
      <c r="D5" s="201"/>
      <c r="E5" s="201"/>
      <c r="F5" s="201"/>
      <c r="G5" s="201"/>
      <c r="H5" s="201"/>
      <c r="I5" s="227"/>
    </row>
    <row r="6" spans="3:9" x14ac:dyDescent="0.25">
      <c r="C6" s="228" t="s">
        <v>727</v>
      </c>
      <c r="D6" s="201"/>
      <c r="E6" s="201"/>
      <c r="F6" s="201"/>
      <c r="G6" s="201"/>
      <c r="H6" s="201"/>
      <c r="I6" s="227"/>
    </row>
    <row r="7" spans="3:9" x14ac:dyDescent="0.25">
      <c r="C7" s="226" t="s">
        <v>1</v>
      </c>
      <c r="D7" s="201"/>
      <c r="E7" s="201"/>
      <c r="F7" s="201"/>
      <c r="G7" s="201"/>
      <c r="H7" s="201"/>
      <c r="I7" s="227"/>
    </row>
    <row r="8" spans="3:9" x14ac:dyDescent="0.25">
      <c r="C8" s="211" t="s">
        <v>2</v>
      </c>
      <c r="D8" s="211" t="s">
        <v>358</v>
      </c>
      <c r="E8" s="211"/>
      <c r="F8" s="211"/>
      <c r="G8" s="211"/>
      <c r="H8" s="211"/>
      <c r="I8" s="211" t="s">
        <v>444</v>
      </c>
    </row>
    <row r="9" spans="3:9" x14ac:dyDescent="0.25">
      <c r="C9" s="201"/>
      <c r="D9" s="201" t="s">
        <v>221</v>
      </c>
      <c r="E9" s="161" t="s">
        <v>269</v>
      </c>
      <c r="F9" s="201" t="s">
        <v>271</v>
      </c>
      <c r="G9" s="201" t="s">
        <v>222</v>
      </c>
      <c r="H9" s="201" t="s">
        <v>224</v>
      </c>
      <c r="I9" s="201"/>
    </row>
    <row r="10" spans="3:9" x14ac:dyDescent="0.25">
      <c r="C10" s="210"/>
      <c r="D10" s="210"/>
      <c r="E10" s="165" t="s">
        <v>270</v>
      </c>
      <c r="F10" s="210"/>
      <c r="G10" s="210"/>
      <c r="H10" s="210"/>
      <c r="I10" s="210"/>
    </row>
    <row r="11" spans="3:9" x14ac:dyDescent="0.25">
      <c r="C11" s="50" t="s">
        <v>498</v>
      </c>
      <c r="D11" s="121">
        <f>SUM(D12:D23)</f>
        <v>362776717</v>
      </c>
      <c r="E11" s="121">
        <f t="shared" ref="E11:I11" si="0">SUM(E12:E23)</f>
        <v>18671467.870000001</v>
      </c>
      <c r="F11" s="121">
        <f t="shared" si="0"/>
        <v>381448184.87</v>
      </c>
      <c r="G11" s="121">
        <f t="shared" si="0"/>
        <v>378934741.91999996</v>
      </c>
      <c r="H11" s="121">
        <f t="shared" si="0"/>
        <v>378782766.81</v>
      </c>
      <c r="I11" s="121">
        <f t="shared" si="0"/>
        <v>2513442.9500000002</v>
      </c>
    </row>
    <row r="12" spans="3:9" x14ac:dyDescent="0.25">
      <c r="C12" s="35" t="s">
        <v>499</v>
      </c>
      <c r="D12" s="121">
        <v>361776717</v>
      </c>
      <c r="E12" s="121">
        <v>18184879.48</v>
      </c>
      <c r="F12" s="121">
        <v>379961596.48000002</v>
      </c>
      <c r="G12" s="121">
        <v>377448153.52999997</v>
      </c>
      <c r="H12" s="121">
        <v>377296178.42000002</v>
      </c>
      <c r="I12" s="121">
        <v>2513442.9500000002</v>
      </c>
    </row>
    <row r="13" spans="3:9" x14ac:dyDescent="0.25">
      <c r="C13" s="35" t="s">
        <v>500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</row>
    <row r="14" spans="3:9" x14ac:dyDescent="0.25">
      <c r="C14" s="35" t="s">
        <v>501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</row>
    <row r="15" spans="3:9" x14ac:dyDescent="0.25">
      <c r="C15" s="35" t="s">
        <v>502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</row>
    <row r="16" spans="3:9" x14ac:dyDescent="0.25">
      <c r="C16" s="35" t="s">
        <v>503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</row>
    <row r="17" spans="3:9" x14ac:dyDescent="0.25">
      <c r="C17" s="35" t="s">
        <v>504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</row>
    <row r="18" spans="3:9" x14ac:dyDescent="0.25">
      <c r="C18" s="35" t="s">
        <v>505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</row>
    <row r="19" spans="3:9" x14ac:dyDescent="0.25">
      <c r="C19" s="35" t="s">
        <v>506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507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508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</row>
    <row r="22" spans="3:9" x14ac:dyDescent="0.25">
      <c r="C22" s="49" t="s">
        <v>509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</row>
    <row r="23" spans="3:9" x14ac:dyDescent="0.25">
      <c r="C23" s="35" t="s">
        <v>510</v>
      </c>
      <c r="D23" s="121">
        <v>1000000</v>
      </c>
      <c r="E23" s="121">
        <v>486588.39</v>
      </c>
      <c r="F23" s="121">
        <v>1486588.39</v>
      </c>
      <c r="G23" s="121">
        <v>1486588.39</v>
      </c>
      <c r="H23" s="121">
        <v>1486588.39</v>
      </c>
      <c r="I23" s="121">
        <v>0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511</v>
      </c>
      <c r="D25" s="121">
        <f>+D26+D27+D28+D31+D32</f>
        <v>0</v>
      </c>
      <c r="E25" s="121">
        <f t="shared" ref="E25:I25" si="1">+E26+E27+E28+E31+E32</f>
        <v>0</v>
      </c>
      <c r="F25" s="121">
        <f t="shared" si="1"/>
        <v>0</v>
      </c>
      <c r="G25" s="121">
        <f t="shared" si="1"/>
        <v>0</v>
      </c>
      <c r="H25" s="121">
        <f t="shared" si="1"/>
        <v>0</v>
      </c>
      <c r="I25" s="121">
        <f t="shared" si="1"/>
        <v>0</v>
      </c>
    </row>
    <row r="26" spans="3:9" x14ac:dyDescent="0.25">
      <c r="C26" s="35" t="s">
        <v>499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500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501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502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503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504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505</v>
      </c>
      <c r="D32" s="121">
        <f>+D35+D36</f>
        <v>0</v>
      </c>
      <c r="E32" s="121">
        <f t="shared" ref="E32:I32" si="2">+E35+E36</f>
        <v>0</v>
      </c>
      <c r="F32" s="121">
        <f t="shared" si="2"/>
        <v>0</v>
      </c>
      <c r="G32" s="121">
        <f t="shared" si="2"/>
        <v>0</v>
      </c>
      <c r="H32" s="121">
        <f t="shared" si="2"/>
        <v>0</v>
      </c>
      <c r="I32" s="121">
        <f t="shared" si="2"/>
        <v>0</v>
      </c>
    </row>
    <row r="33" spans="3:9" x14ac:dyDescent="0.25">
      <c r="C33" s="35" t="s">
        <v>506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507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508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509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510</v>
      </c>
      <c r="D37" s="40"/>
      <c r="E37" s="40"/>
      <c r="F37" s="10"/>
      <c r="G37" s="40"/>
      <c r="H37" s="10"/>
      <c r="I37" s="40"/>
    </row>
    <row r="38" spans="3:9" x14ac:dyDescent="0.25">
      <c r="C38" s="50" t="s">
        <v>512</v>
      </c>
      <c r="D38" s="121">
        <f>+D11+D25</f>
        <v>362776717</v>
      </c>
      <c r="E38" s="121">
        <f t="shared" ref="E38:I38" si="3">+E11+E25</f>
        <v>18671467.870000001</v>
      </c>
      <c r="F38" s="121">
        <f t="shared" si="3"/>
        <v>381448184.87</v>
      </c>
      <c r="G38" s="121">
        <f t="shared" si="3"/>
        <v>378934741.91999996</v>
      </c>
      <c r="H38" s="121">
        <f t="shared" si="3"/>
        <v>378782766.81</v>
      </c>
      <c r="I38" s="121">
        <f t="shared" si="3"/>
        <v>2513442.9500000002</v>
      </c>
    </row>
    <row r="39" spans="3:9" x14ac:dyDescent="0.25">
      <c r="C39" s="50" t="s">
        <v>513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  <vt:lpstr>guia de cumplimiento</vt:lpstr>
      <vt:lpstr>'formato 1'!Área_de_impresión</vt:lpstr>
      <vt:lpstr>'formato 6 a'!Área_de_impresión</vt:lpstr>
      <vt:lpstr>'formato 6 c'!Área_de_impresión</vt:lpstr>
      <vt:lpstr>'formato 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2023-01-10T18:34:46Z</cp:lastPrinted>
  <dcterms:created xsi:type="dcterms:W3CDTF">2016-11-25T14:52:45Z</dcterms:created>
  <dcterms:modified xsi:type="dcterms:W3CDTF">2023-01-20T18:15:10Z</dcterms:modified>
</cp:coreProperties>
</file>