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AUTÓNOMOS Y PODERES\TCyA\"/>
    </mc:Choice>
  </mc:AlternateContent>
  <xr:revisionPtr revIDLastSave="0" documentId="13_ncr:1_{5B0ADBC2-E0F2-4A95-9A22-88490E9D758D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B24" i="1" l="1"/>
  <c r="G23" i="11"/>
  <c r="I36" i="10"/>
  <c r="E18" i="1"/>
  <c r="F18" i="1"/>
  <c r="C8" i="12"/>
  <c r="E8" i="12"/>
  <c r="F8" i="12"/>
  <c r="B8" i="12"/>
  <c r="D19" i="12"/>
  <c r="C8" i="1"/>
  <c r="D15" i="12"/>
  <c r="B8" i="1"/>
  <c r="G13" i="11" l="1"/>
  <c r="E8" i="1"/>
  <c r="B16" i="1"/>
  <c r="C23" i="9" l="1"/>
  <c r="E48" i="11" l="1"/>
  <c r="H48" i="11" s="1"/>
  <c r="E51" i="11"/>
  <c r="G31" i="11"/>
  <c r="G29" i="11"/>
  <c r="E68" i="1"/>
  <c r="E79" i="1" s="1"/>
  <c r="E46" i="1"/>
  <c r="E59" i="1" s="1"/>
  <c r="E81" i="1" l="1"/>
  <c r="D11" i="12" l="1"/>
  <c r="D8" i="12" s="1"/>
  <c r="D12" i="12"/>
  <c r="D13" i="12"/>
  <c r="D14" i="12"/>
  <c r="D16" i="12"/>
  <c r="D17" i="12"/>
  <c r="D18" i="12"/>
  <c r="D20" i="12"/>
  <c r="D21" i="12"/>
  <c r="D10" i="12"/>
  <c r="E53" i="11"/>
  <c r="E29" i="11"/>
  <c r="E30" i="11"/>
  <c r="E31" i="11"/>
  <c r="E32" i="11"/>
  <c r="E33" i="11"/>
  <c r="E34" i="11"/>
  <c r="E35" i="11"/>
  <c r="E36" i="11"/>
  <c r="E28" i="11"/>
  <c r="G22" i="11"/>
  <c r="E19" i="11"/>
  <c r="E20" i="11"/>
  <c r="E21" i="11"/>
  <c r="H21" i="11" s="1"/>
  <c r="E22" i="11"/>
  <c r="E23" i="11"/>
  <c r="E24" i="11"/>
  <c r="E25" i="11"/>
  <c r="E26" i="11"/>
  <c r="E18" i="11"/>
  <c r="E13" i="11"/>
  <c r="E14" i="11"/>
  <c r="E11" i="11"/>
  <c r="E12" i="11"/>
  <c r="E27" i="11" l="1"/>
  <c r="E17" i="11"/>
  <c r="B60" i="1"/>
  <c r="G20" i="12" l="1"/>
  <c r="G24" i="11"/>
  <c r="G14" i="12" l="1"/>
  <c r="G32" i="11"/>
  <c r="G10" i="11"/>
  <c r="D53" i="9"/>
  <c r="D61" i="9" s="1"/>
  <c r="E53" i="9"/>
  <c r="E61" i="9" s="1"/>
  <c r="E62" i="9" s="1"/>
  <c r="G11" i="12"/>
  <c r="G10" i="12"/>
  <c r="B35" i="12"/>
  <c r="G47" i="11" l="1"/>
  <c r="G11" i="11"/>
  <c r="G12" i="11"/>
  <c r="G15" i="11"/>
  <c r="G16" i="11"/>
  <c r="G19" i="11"/>
  <c r="G20" i="11"/>
  <c r="G25" i="11"/>
  <c r="G33" i="11"/>
  <c r="G34" i="11"/>
  <c r="F9" i="11"/>
  <c r="D9" i="11"/>
  <c r="C9" i="11"/>
  <c r="H11" i="11"/>
  <c r="H12" i="11"/>
  <c r="H13" i="11"/>
  <c r="H14" i="11"/>
  <c r="E15" i="11"/>
  <c r="H15" i="11" s="1"/>
  <c r="E16" i="11"/>
  <c r="H16" i="11" s="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24" i="1"/>
  <c r="C14" i="9"/>
  <c r="G17" i="11" l="1"/>
  <c r="E9" i="11"/>
  <c r="H10" i="11"/>
  <c r="G27" i="11"/>
  <c r="G9" i="11"/>
  <c r="G21" i="12"/>
  <c r="F47" i="11"/>
  <c r="F37" i="11"/>
  <c r="C9" i="9"/>
  <c r="F68" i="1"/>
  <c r="F79" i="1" s="1"/>
  <c r="C60" i="1"/>
  <c r="F8" i="1"/>
  <c r="F46" i="1" s="1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D24" i="9" s="1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C46" i="1"/>
  <c r="G8" i="12" l="1"/>
  <c r="J17" i="5"/>
  <c r="C24" i="9"/>
  <c r="C33" i="9" s="1"/>
  <c r="C22" i="9"/>
  <c r="D22" i="9"/>
  <c r="E22" i="9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F59" i="1"/>
  <c r="F81" i="1" s="1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33" i="9"/>
  <c r="D33" i="9"/>
  <c r="E8" i="11" l="1"/>
  <c r="E159" i="11" s="1"/>
  <c r="H37" i="11"/>
  <c r="I43" i="10"/>
  <c r="I74" i="10" s="1"/>
  <c r="C62" i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<sst xmlns="http://schemas.openxmlformats.org/spreadsheetml/2006/main" count="649" uniqueCount="442">
  <si>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</si>
  <si>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</si>
  <si>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</si>
  <si>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</si>
  <si>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</si>
  <si>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</si>
  <si>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</si>
  <si>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</si>
  <si>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</si>
  <si>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</si>
  <si>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</si>
  <si>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</si>
  <si>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</si>
  <si>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</si>
  <si>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</si>
  <si>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</si>
  <si>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</si>
  <si>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</si>
  <si>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</si>
  <si>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</si>
  <si>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</si>
  <si>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</si>
  <si>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</si>
  <si>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</si>
  <si>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</si>
  <si>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</si>
  <si>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</si>
  <si>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</si>
  <si>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</si>
  <si>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</si>
  <si>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</si>
  <si>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</si>
  <si>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</si>
  <si>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</si>
  <si>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</si>
  <si>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</si>
  <si>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</si>
  <si>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</si>
  <si>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</si>
  <si>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</si>
  <si>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</si>
  <si>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</si>
  <si>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</si>
  <si>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</si>
  <si>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</si>
  <si>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</si>
  <si>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</si>
  <si>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</si>
  <si>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</si>
  <si>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</si>
  <si>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</si>
  <si>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</si>
  <si>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</si>
  <si>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</si>
  <si>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</si>
  <si>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</si>
  <si>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</si>
  <si>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</si>
  <si>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</si>
  <si>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</si>
  <si>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</si>
  <si>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</si>
  <si>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</si>
  <si>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</si>
  <si>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</si>
  <si>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</si>
  <si>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</si>
  <si>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</si>
  <si>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</si>
  <si>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</si>
  <si>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</si>
  <si>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</si>
  <si>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</si>
  <si>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</si>
  <si>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</si>
  <si>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</si>
  <si>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</si>
  <si>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</si>
  <si>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</si>
  <si>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</si>
  <si>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</si>
  <si>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</si>
  <si>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</si>
  <si>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</si>
  <si>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</si>
  <si>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</si>
  <si>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</si>
  <si>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</si>
  <si>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</si>
  <si>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</si>
  <si>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</si>
  <si>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</si>
  <si>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</si>
  <si>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</si>
  <si>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</si>
  <si>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</si>
  <si>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</si>
  <si>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</si>
  <si>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</si>
  <si>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</si>
  <si>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</si>
  <si>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</si>
  <si>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</si>
  <si>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</si>
  <si>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</si>
  <si>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</si>
  <si>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</si>
  <si>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</si>
  <si>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</si>
  <si>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</si>
  <si>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</si>
  <si>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</si>
  <si>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</si>
  <si>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</si>
  <si>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</si>
  <si>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</si>
  <si>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</si>
  <si>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</si>
  <si>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</si>
  <si>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</si>
  <si>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</si>
  <si>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</si>
  <si>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</si>
  <si>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</si>
  <si>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</si>
  <si>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</si>
  <si>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</si>
  <si>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</si>
  <si>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</si>
  <si>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</si>
  <si>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</si>
  <si>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</si>
  <si>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</si>
  <si>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</si>
  <si>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</si>
  <si>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</si>
  <si>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</si>
  <si>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</si>
  <si>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</si>
  <si>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</si>
  <si>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</si>
  <si>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</si>
  <si>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</si>
  <si>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</si>
  <si>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</si>
  <si>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</si>
  <si>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</si>
  <si>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</si>
  <si>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</si>
  <si>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</si>
  <si>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</si>
  <si>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</si>
  <si>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</si>
  <si>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</si>
  <si>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</si>
  <si>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</si>
  <si>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</si>
  <si>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</si>
  <si>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</si>
  <si>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</si>
  <si>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</si>
  <si>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</si>
  <si>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</si>
  <si>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</si>
  <si>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</si>
  <si>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</si>
  <si>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</si>
  <si>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</si>
  <si>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</si>
  <si>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</si>
  <si>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</si>
  <si>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</si>
  <si>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</si>
  <si>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</si>
  <si>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</si>
  <si>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</si>
  <si>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</si>
  <si>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</si>
  <si>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</si>
  <si>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</si>
  <si>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</si>
  <si>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</si>
  <si>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</si>
  <si>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</si>
  <si>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</si>
  <si>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</si>
  <si>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</si>
  <si>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</si>
  <si>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</si>
  <si>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</si>
  <si>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</si>
  <si>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</si>
  <si>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</si>
  <si>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</si>
  <si>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</si>
  <si>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</si>
  <si>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</si>
  <si>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</si>
  <si>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</si>
  <si>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</si>
  <si>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</si>
  <si>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</si>
  <si>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</si>
  <si>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</si>
  <si>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</si>
  <si>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</si>
  <si>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</si>
  <si>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</si>
  <si>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</si>
  <si>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</si>
  <si>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</si>
  <si>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</si>
  <si>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</si>
  <si>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</si>
  <si>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</si>
  <si>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</si>
  <si>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</si>
  <si>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</si>
  <si>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</si>
  <si>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</si>
  <si>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</si>
  <si>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</si>
  <si>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</si>
  <si>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</si>
  <si>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</si>
  <si>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</si>
  <si>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</si>
  <si>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</si>
  <si>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</si>
  <si>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</si>
  <si>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</si>
  <si>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</si>
  <si>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</si>
  <si>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</si>
  <si>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</si>
  <si>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</si>
  <si>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</si>
  <si>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</si>
  <si>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</si>
  <si>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</si>
  <si>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</si>
  <si>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</si>
  <si>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</si>
  <si>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</si>
  <si>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</si>
  <si>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</si>
  <si>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</si>
  <si>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</si>
  <si>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</si>
  <si>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</si>
  <si>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</si>
  <si>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</si>
  <si>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</si>
  <si>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</si>
  <si>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</si>
  <si>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</si>
  <si>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</si>
  <si>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</si>
  <si>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</si>
  <si>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</si>
  <si>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</si>
  <si>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</si>
  <si>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</si>
  <si>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</si>
  <si>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</si>
  <si>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</si>
  <si>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</si>
  <si>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</si>
  <si>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</si>
  <si>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</si>
  <si>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</si>
  <si>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</si>
  <si>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</si>
  <si>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</si>
  <si>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</si>
  <si>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</si>
  <si>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</si>
  <si>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</si>
  <si>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</si>
  <si>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</si>
  <si>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</si>
  <si>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</si>
  <si>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</si>
  <si>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</si>
  <si>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</si>
  <si>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</si>
  <si>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</si>
  <si>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</si>
  <si>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</si>
  <si>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</si>
  <si>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</si>
  <si>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</si>
  <si>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</si>
  <si>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</si>
  <si>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</si>
  <si>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</si>
  <si>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</si>
  <si>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</si>
  <si>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</si>
  <si>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</si>
  <si>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</si>
  <si>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</si>
  <si>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</si>
  <si>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</si>
  <si>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</si>
  <si>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</si>
  <si>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</si>
  <si>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</si>
  <si>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</si>
  <si>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</si>
  <si>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</si>
  <si>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</si>
  <si>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</si>
  <si>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</si>
  <si>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</si>
  <si>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</si>
  <si>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</si>
  <si>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</si>
  <si>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</si>
  <si>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</si>
  <si>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</si>
  <si>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</si>
  <si>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</si>
  <si>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</si>
  <si>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</si>
  <si>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</si>
  <si>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</si>
  <si>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</si>
  <si>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</si>
  <si>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</si>
  <si>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</si>
  <si>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</si>
  <si>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</si>
  <si>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</si>
  <si>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</si>
  <si>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</si>
  <si>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</si>
  <si>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</si>
  <si>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</si>
  <si>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</si>
  <si>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</si>
  <si>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</si>
  <si>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</si>
  <si>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</si>
  <si>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</si>
  <si>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</si>
  <si>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</si>
  <si>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</si>
  <si>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</si>
  <si>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</si>
  <si>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</si>
  <si>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</si>
  <si>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</si>
  <si>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</si>
  <si>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</si>
  <si>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</si>
  <si>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</si>
  <si>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</si>
  <si>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</si>
  <si>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</si>
  <si>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</si>
  <si>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</si>
  <si>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</si>
  <si>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</si>
  <si>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</si>
  <si>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</si>
  <si>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</si>
  <si>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</si>
  <si>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</si>
  <si>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</si>
  <si>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</si>
  <si>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</si>
  <si>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</si>
  <si>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</si>
  <si>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</si>
  <si>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</si>
  <si>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</si>
  <si>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</si>
  <si>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</si>
  <si>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</si>
  <si>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</si>
  <si>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</si>
  <si>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</si>
  <si>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</si>
  <si>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</si>
  <si>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</si>
  <si>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</si>
  <si>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</si>
  <si>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</si>
  <si>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</si>
  <si>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</si>
  <si>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</si>
  <si>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</si>
  <si>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</si>
  <si>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</si>
  <si>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</si>
  <si>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</si>
  <si>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</si>
  <si>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</si>
  <si>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</si>
  <si>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</si>
  <si>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</si>
  <si>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</si>
  <si>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</si>
  <si>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</si>
  <si>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</si>
  <si>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</si>
  <si>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</si>
  <si>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</si>
  <si>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</si>
  <si>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</si>
  <si>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</si>
  <si>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</si>
  <si>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</si>
  <si>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</si>
  <si>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</si>
  <si>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</si>
  <si>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</si>
  <si>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</si>
  <si>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</si>
  <si>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</si>
  <si>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</si>
  <si>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</si>
  <si>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</si>
  <si>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</si>
  <si>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</si>
  <si>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</si>
  <si>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</si>
  <si>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</si>
  <si>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</si>
  <si>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</si>
  <si>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>al 31 de Diciembre de 2022 (d)</t>
  </si>
  <si>
    <t xml:space="preserve"> </t>
  </si>
  <si>
    <t>Monto pagado de la inversión al 30 Jun 2023 (k)</t>
  </si>
  <si>
    <t>Monto pagado de la inversión actualizado al 30 Jun 2023(l)</t>
  </si>
  <si>
    <t>Saldo pendiente por pagar de la inversión al 30 Jun 2023 (m = g – l)</t>
  </si>
  <si>
    <t xml:space="preserve">                                                                                 </t>
  </si>
  <si>
    <t>30 Septiembre 2023</t>
  </si>
  <si>
    <t>31 de diciembre  2022</t>
  </si>
  <si>
    <t>Del 1 de Enero al 30 de Septiembre de 2023</t>
  </si>
  <si>
    <t>Del 1 de Enero al 30 de septiembre de 2023</t>
  </si>
  <si>
    <t>Al 31 de Diciembre de 2022 y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</si>
</sst>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A4" sqref="A4:G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3" t="s">
        <v>415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7"/>
      <c r="C2" s="137"/>
      <c r="D2" s="137"/>
      <c r="E2" s="137"/>
      <c r="F2" s="138"/>
    </row>
    <row r="3" spans="1:6" x14ac:dyDescent="0.25">
      <c r="A3" s="136" t="s">
        <v>441</v>
      </c>
      <c r="B3" s="137"/>
      <c r="C3" s="137"/>
      <c r="D3" s="137"/>
      <c r="E3" s="137"/>
      <c r="F3" s="138"/>
    </row>
    <row r="4" spans="1:6" ht="15.75" thickBot="1" x14ac:dyDescent="0.3">
      <c r="A4" s="139" t="s">
        <v>1</v>
      </c>
      <c r="B4" s="140"/>
      <c r="C4" s="140"/>
      <c r="D4" s="140"/>
      <c r="E4" s="140"/>
      <c r="F4" s="141"/>
    </row>
    <row r="5" spans="1:6" ht="27.75" thickBot="1" x14ac:dyDescent="0.3">
      <c r="A5" s="17" t="s">
        <v>2</v>
      </c>
      <c r="B5" s="132" t="s">
        <v>437</v>
      </c>
      <c r="C5" s="18" t="s">
        <v>438</v>
      </c>
      <c r="D5" s="19" t="s">
        <v>2</v>
      </c>
      <c r="E5" s="132" t="s">
        <v>437</v>
      </c>
      <c r="F5" s="18" t="s">
        <v>438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1621005</v>
      </c>
      <c r="C8" s="61">
        <f>+C9+C10+C11+C12+C13+C14+C15</f>
        <v>672024</v>
      </c>
      <c r="D8" s="7" t="s">
        <v>8</v>
      </c>
      <c r="E8" s="61">
        <f>+E9+E10+E11+E12+E13+E14+E15+E16+E17</f>
        <v>138110</v>
      </c>
      <c r="F8" s="61">
        <f>SUM(F9:F17)</f>
        <v>658059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6440</v>
      </c>
      <c r="F9" s="61">
        <v>0</v>
      </c>
    </row>
    <row r="10" spans="1:6" x14ac:dyDescent="0.25">
      <c r="A10" s="8" t="s">
        <v>11</v>
      </c>
      <c r="B10" s="61">
        <v>1621005</v>
      </c>
      <c r="C10" s="61">
        <v>672024</v>
      </c>
      <c r="D10" s="7" t="s">
        <v>12</v>
      </c>
      <c r="E10" s="61">
        <v>1000</v>
      </c>
      <c r="F10" s="61">
        <v>0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130670</v>
      </c>
      <c r="F15" s="61">
        <v>658059</v>
      </c>
    </row>
    <row r="16" spans="1:6" ht="18" x14ac:dyDescent="0.25">
      <c r="A16" s="20" t="s">
        <v>23</v>
      </c>
      <c r="B16" s="61">
        <f>+B17+B18+B19+B20+B21+B22+B23</f>
        <v>1089</v>
      </c>
      <c r="C16" s="61">
        <v>1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101</v>
      </c>
      <c r="F18" s="61">
        <f>+F19+F20+F21</f>
        <v>101</v>
      </c>
    </row>
    <row r="19" spans="1:6" x14ac:dyDescent="0.25">
      <c r="A19" s="8" t="s">
        <v>29</v>
      </c>
      <c r="B19" s="61">
        <v>1089</v>
      </c>
      <c r="C19" s="61">
        <v>1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101</v>
      </c>
      <c r="F21" s="61">
        <v>101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0</v>
      </c>
      <c r="C24" s="61">
        <f>SUM(C25:C29)</f>
        <v>0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0</v>
      </c>
      <c r="C25" s="61">
        <v>0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1622094</v>
      </c>
      <c r="C46" s="61">
        <f>C8+C16+C24+C30+C36+C37+C40</f>
        <v>672025</v>
      </c>
      <c r="D46" s="14" t="s">
        <v>82</v>
      </c>
      <c r="E46" s="61">
        <f>+E8+E18+E22+E25+E26+E30+E37+E41</f>
        <v>138211</v>
      </c>
      <c r="F46" s="61">
        <f>+F8+F18+F22+F25+F26+F30+F37+F41</f>
        <v>658160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6053480</v>
      </c>
      <c r="C53" s="61">
        <v>5784125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-3804820</v>
      </c>
      <c r="C55" s="61">
        <v>-3731033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138211</v>
      </c>
      <c r="F59" s="61">
        <f>+F46+F57</f>
        <v>658160</v>
      </c>
    </row>
    <row r="60" spans="1:6" ht="18" x14ac:dyDescent="0.25">
      <c r="A60" s="16" t="s">
        <v>102</v>
      </c>
      <c r="B60" s="61">
        <f>+B50+B51+B52+B53+B54+B55+B56+B57+B58</f>
        <v>2378660</v>
      </c>
      <c r="C60" s="61">
        <f>+C50+C51+C52+C53+C54+C55+C56+C57+C58</f>
        <v>2183092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4000754</v>
      </c>
      <c r="C62" s="61">
        <f>+C46+C60</f>
        <v>2855117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3"/>
      <c r="C64" s="7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2036205</v>
      </c>
      <c r="F68" s="61">
        <f>+F69+F70</f>
        <v>370619</v>
      </c>
    </row>
    <row r="69" spans="1:6" x14ac:dyDescent="0.25">
      <c r="A69" s="8"/>
      <c r="B69" s="7"/>
      <c r="C69" s="7"/>
      <c r="D69" s="7" t="s">
        <v>110</v>
      </c>
      <c r="E69" s="61">
        <v>1664899</v>
      </c>
      <c r="F69" s="61">
        <v>55049</v>
      </c>
    </row>
    <row r="70" spans="1:6" x14ac:dyDescent="0.25">
      <c r="A70" s="8"/>
      <c r="B70" s="7"/>
      <c r="C70" s="7"/>
      <c r="D70" s="7" t="s">
        <v>111</v>
      </c>
      <c r="E70" s="61">
        <v>371306</v>
      </c>
      <c r="F70" s="61">
        <v>315570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3862543</v>
      </c>
      <c r="F79" s="61">
        <f>+F63+F68+F75</f>
        <v>2196957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4000754</v>
      </c>
      <c r="F81" s="61">
        <f>+F79+F59</f>
        <v>2855117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activeCell="A4" sqref="A4:I4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4"/>
    </row>
    <row r="2" spans="1:9" ht="15.75" thickBot="1" x14ac:dyDescent="0.3">
      <c r="A2" s="155" t="s">
        <v>120</v>
      </c>
      <c r="B2" s="156"/>
      <c r="C2" s="156"/>
      <c r="D2" s="156"/>
      <c r="E2" s="156"/>
      <c r="F2" s="156"/>
      <c r="G2" s="156"/>
      <c r="H2" s="156"/>
      <c r="I2" s="157"/>
    </row>
    <row r="3" spans="1:9" ht="15.75" thickBot="1" x14ac:dyDescent="0.3">
      <c r="A3" s="155" t="s">
        <v>439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7"/>
    </row>
    <row r="5" spans="1:9" ht="24" customHeight="1" x14ac:dyDescent="0.25">
      <c r="A5" s="158" t="s">
        <v>121</v>
      </c>
      <c r="B5" s="159"/>
      <c r="C5" s="97" t="s">
        <v>122</v>
      </c>
      <c r="D5" s="160" t="s">
        <v>123</v>
      </c>
      <c r="E5" s="160" t="s">
        <v>124</v>
      </c>
      <c r="F5" s="160" t="s">
        <v>125</v>
      </c>
      <c r="G5" s="97" t="s">
        <v>126</v>
      </c>
      <c r="H5" s="160" t="s">
        <v>128</v>
      </c>
      <c r="I5" s="160" t="s">
        <v>129</v>
      </c>
    </row>
    <row r="6" spans="1:9" ht="36.75" customHeight="1" thickBot="1" x14ac:dyDescent="0.3">
      <c r="A6" s="139"/>
      <c r="B6" s="141"/>
      <c r="C6" s="90" t="s">
        <v>431</v>
      </c>
      <c r="D6" s="161"/>
      <c r="E6" s="161"/>
      <c r="F6" s="161"/>
      <c r="G6" s="90" t="s">
        <v>127</v>
      </c>
      <c r="H6" s="161"/>
      <c r="I6" s="161"/>
    </row>
    <row r="7" spans="1:9" x14ac:dyDescent="0.25">
      <c r="A7" s="150"/>
      <c r="B7" s="151"/>
      <c r="C7" s="1"/>
      <c r="D7" s="1"/>
      <c r="E7" s="1"/>
      <c r="F7" s="1"/>
      <c r="G7" s="1"/>
      <c r="H7" s="1"/>
      <c r="I7" s="1"/>
    </row>
    <row r="8" spans="1:9" x14ac:dyDescent="0.25">
      <c r="A8" s="142" t="s">
        <v>130</v>
      </c>
      <c r="B8" s="143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42" t="s">
        <v>131</v>
      </c>
      <c r="B9" s="14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2" t="s">
        <v>135</v>
      </c>
      <c r="B13" s="14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42" t="s">
        <v>139</v>
      </c>
      <c r="B17" s="143"/>
      <c r="C17" s="61">
        <v>658159</v>
      </c>
      <c r="D17" s="88">
        <v>0</v>
      </c>
      <c r="E17" s="88">
        <v>0</v>
      </c>
      <c r="F17" s="88">
        <v>0</v>
      </c>
      <c r="G17" s="88">
        <v>138211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42" t="s">
        <v>140</v>
      </c>
      <c r="B19" s="143"/>
      <c r="C19" s="87">
        <f>C8+C17</f>
        <v>658159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138211</v>
      </c>
      <c r="H19" s="87">
        <f t="shared" si="1"/>
        <v>0</v>
      </c>
      <c r="I19" s="87">
        <f>I8+I17</f>
        <v>0</v>
      </c>
    </row>
    <row r="20" spans="1:9" x14ac:dyDescent="0.25">
      <c r="A20" s="142"/>
      <c r="B20" s="143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42" t="s">
        <v>416</v>
      </c>
      <c r="B21" s="143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44" t="s">
        <v>141</v>
      </c>
      <c r="B22" s="145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44" t="s">
        <v>142</v>
      </c>
      <c r="B23" s="145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44" t="s">
        <v>143</v>
      </c>
      <c r="B24" s="145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48"/>
      <c r="B25" s="149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42" t="s">
        <v>144</v>
      </c>
      <c r="B26" s="143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44" t="s">
        <v>145</v>
      </c>
      <c r="B27" s="145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44" t="s">
        <v>146</v>
      </c>
      <c r="B28" s="145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44" t="s">
        <v>147</v>
      </c>
      <c r="B29" s="145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46"/>
      <c r="B30" s="147"/>
      <c r="C30" s="89"/>
      <c r="D30" s="89"/>
      <c r="E30" s="89"/>
      <c r="F30" s="89"/>
      <c r="G30" s="89"/>
      <c r="H30" s="89"/>
      <c r="I30" s="8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activeCell="A4" sqref="A4:K4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ht="15.75" thickBot="1" x14ac:dyDescent="0.3">
      <c r="A2" s="155" t="s">
        <v>148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ht="15.75" thickBot="1" x14ac:dyDescent="0.3">
      <c r="A3" s="155" t="s">
        <v>439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81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433</v>
      </c>
      <c r="J5" s="90" t="s">
        <v>434</v>
      </c>
      <c r="K5" s="90" t="s">
        <v>435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436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H79"/>
  <sheetViews>
    <sheetView workbookViewId="0">
      <selection activeCell="A4" sqref="A4:G4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4" t="s">
        <v>415</v>
      </c>
      <c r="B1" s="165"/>
      <c r="C1" s="165"/>
      <c r="D1" s="165"/>
      <c r="E1" s="165"/>
    </row>
    <row r="2" spans="1:5" x14ac:dyDescent="0.25">
      <c r="A2" s="164" t="s">
        <v>166</v>
      </c>
      <c r="B2" s="165"/>
      <c r="C2" s="165"/>
      <c r="D2" s="165"/>
      <c r="E2" s="165"/>
    </row>
    <row r="3" spans="1:5" x14ac:dyDescent="0.25">
      <c r="A3" s="164" t="s">
        <v>439</v>
      </c>
      <c r="B3" s="165"/>
      <c r="C3" s="165"/>
      <c r="D3" s="165"/>
      <c r="E3" s="165"/>
    </row>
    <row r="4" spans="1:5" x14ac:dyDescent="0.25">
      <c r="A4" s="164" t="s">
        <v>1</v>
      </c>
      <c r="B4" s="165"/>
      <c r="C4" s="165"/>
      <c r="D4" s="165"/>
      <c r="E4" s="165"/>
    </row>
    <row r="5" spans="1:5" ht="15.75" thickBot="1" x14ac:dyDescent="0.3"/>
    <row r="6" spans="1:5" x14ac:dyDescent="0.25">
      <c r="A6" s="168" t="s">
        <v>2</v>
      </c>
      <c r="B6" s="169"/>
      <c r="C6" s="93" t="s">
        <v>167</v>
      </c>
      <c r="D6" s="160" t="s">
        <v>169</v>
      </c>
      <c r="E6" s="93" t="s">
        <v>170</v>
      </c>
    </row>
    <row r="7" spans="1:5" ht="15.75" thickBot="1" x14ac:dyDescent="0.3">
      <c r="A7" s="170"/>
      <c r="B7" s="171"/>
      <c r="C7" s="90" t="s">
        <v>168</v>
      </c>
      <c r="D7" s="161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20000000</v>
      </c>
      <c r="D9" s="79">
        <f t="shared" ref="D9:E9" si="0">SUM(D10:D12)</f>
        <v>13667960</v>
      </c>
      <c r="E9" s="79">
        <f t="shared" si="0"/>
        <v>12876205</v>
      </c>
    </row>
    <row r="10" spans="1:5" x14ac:dyDescent="0.25">
      <c r="A10" s="24"/>
      <c r="B10" s="27" t="s">
        <v>173</v>
      </c>
      <c r="C10" s="79">
        <v>20000000</v>
      </c>
      <c r="D10" s="79">
        <v>13667960</v>
      </c>
      <c r="E10" s="79">
        <v>12876205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20000000</v>
      </c>
      <c r="D14" s="79">
        <f t="shared" ref="D14:E14" si="1">D15+D16</f>
        <v>12198628</v>
      </c>
      <c r="E14" s="79">
        <f t="shared" si="1"/>
        <v>12166357</v>
      </c>
    </row>
    <row r="15" spans="1:5" x14ac:dyDescent="0.25">
      <c r="A15" s="24"/>
      <c r="B15" s="27" t="s">
        <v>176</v>
      </c>
      <c r="C15" s="79">
        <v>20000000</v>
      </c>
      <c r="D15" s="79">
        <v>12198628</v>
      </c>
      <c r="E15" s="79">
        <v>12166357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13865</v>
      </c>
      <c r="E18" s="79">
        <f t="shared" si="2"/>
        <v>13865</v>
      </c>
    </row>
    <row r="19" spans="1:7" x14ac:dyDescent="0.25">
      <c r="A19" s="24"/>
      <c r="B19" s="27" t="s">
        <v>179</v>
      </c>
      <c r="C19" s="79">
        <v>0</v>
      </c>
      <c r="D19" s="79">
        <v>13865</v>
      </c>
      <c r="E19" s="79">
        <v>13865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1483197</v>
      </c>
      <c r="E22" s="79">
        <f>E9-E14+E18</f>
        <v>723713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v>1483197</v>
      </c>
      <c r="E23" s="79">
        <v>723713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D23-D18</f>
        <v>1469332</v>
      </c>
      <c r="E24" s="79">
        <f t="shared" ref="E24" si="4">E23-E18</f>
        <v>709848</v>
      </c>
    </row>
    <row r="25" spans="1:7" ht="15.75" thickBot="1" x14ac:dyDescent="0.3">
      <c r="A25" s="29"/>
      <c r="B25" s="30"/>
      <c r="C25" s="80"/>
      <c r="D25" s="80"/>
      <c r="E25" s="80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80" t="s">
        <v>184</v>
      </c>
      <c r="B27" s="181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5">D30+D31</f>
        <v>0</v>
      </c>
      <c r="E29" s="79">
        <f t="shared" si="5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x14ac:dyDescent="0.25">
      <c r="A32" s="24"/>
      <c r="B32" s="25"/>
      <c r="C32" s="79"/>
      <c r="D32" s="79"/>
      <c r="E32" s="79"/>
    </row>
    <row r="33" spans="1:5" x14ac:dyDescent="0.25">
      <c r="A33" s="28"/>
      <c r="B33" s="26" t="s">
        <v>190</v>
      </c>
      <c r="C33" s="81">
        <f>C24+C29</f>
        <v>0</v>
      </c>
      <c r="D33" s="81">
        <f t="shared" ref="D33:E33" si="6">D24+D29</f>
        <v>1469332</v>
      </c>
      <c r="E33" s="81">
        <f t="shared" si="6"/>
        <v>709848</v>
      </c>
    </row>
    <row r="34" spans="1:5" ht="15.75" thickBot="1" x14ac:dyDescent="0.3">
      <c r="A34" s="29"/>
      <c r="B34" s="30"/>
      <c r="C34" s="80"/>
      <c r="D34" s="80"/>
      <c r="E34" s="80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8" t="s">
        <v>184</v>
      </c>
      <c r="B36" s="169"/>
      <c r="C36" s="160" t="s">
        <v>191</v>
      </c>
      <c r="D36" s="172" t="s">
        <v>169</v>
      </c>
      <c r="E36" s="95" t="s">
        <v>170</v>
      </c>
    </row>
    <row r="37" spans="1:5" ht="15.75" thickBot="1" x14ac:dyDescent="0.3">
      <c r="A37" s="170"/>
      <c r="B37" s="171"/>
      <c r="C37" s="161"/>
      <c r="D37" s="173"/>
      <c r="E37" s="91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7">D40+D41</f>
        <v>0</v>
      </c>
      <c r="E39" s="82">
        <f t="shared" si="7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8">D43+D44</f>
        <v>0</v>
      </c>
      <c r="E42" s="82">
        <f t="shared" si="8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x14ac:dyDescent="0.25">
      <c r="A45" s="33"/>
      <c r="B45" s="34"/>
      <c r="C45" s="82"/>
      <c r="D45" s="82"/>
      <c r="E45" s="82"/>
    </row>
    <row r="46" spans="1:5" x14ac:dyDescent="0.25">
      <c r="A46" s="174"/>
      <c r="B46" s="176" t="s">
        <v>198</v>
      </c>
      <c r="C46" s="178">
        <f>C39-C42</f>
        <v>0</v>
      </c>
      <c r="D46" s="178">
        <f t="shared" ref="D46:E46" si="9">D39-D42</f>
        <v>0</v>
      </c>
      <c r="E46" s="178">
        <f t="shared" si="9"/>
        <v>0</v>
      </c>
    </row>
    <row r="47" spans="1:5" ht="15.75" thickBot="1" x14ac:dyDescent="0.3">
      <c r="A47" s="175"/>
      <c r="B47" s="177"/>
      <c r="C47" s="179"/>
      <c r="D47" s="179"/>
      <c r="E47" s="179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8" t="s">
        <v>184</v>
      </c>
      <c r="B49" s="169"/>
      <c r="C49" s="95" t="s">
        <v>167</v>
      </c>
      <c r="D49" s="172" t="s">
        <v>169</v>
      </c>
      <c r="E49" s="95" t="s">
        <v>170</v>
      </c>
    </row>
    <row r="50" spans="1:8" ht="15.75" thickBot="1" x14ac:dyDescent="0.3">
      <c r="A50" s="170"/>
      <c r="B50" s="171"/>
      <c r="C50" s="91" t="s">
        <v>185</v>
      </c>
      <c r="D50" s="173"/>
      <c r="E50" s="91" t="s">
        <v>186</v>
      </c>
    </row>
    <row r="51" spans="1:8" x14ac:dyDescent="0.25">
      <c r="A51" s="166"/>
      <c r="B51" s="167"/>
      <c r="C51" s="34"/>
      <c r="D51" s="34"/>
      <c r="E51" s="34"/>
    </row>
    <row r="52" spans="1:8" x14ac:dyDescent="0.25">
      <c r="A52" s="33"/>
      <c r="B52" s="34" t="s">
        <v>199</v>
      </c>
      <c r="C52" s="83">
        <v>20000000</v>
      </c>
      <c r="D52" s="83">
        <v>13667960</v>
      </c>
      <c r="E52" s="83">
        <v>12876205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10">D54-D55</f>
        <v>0</v>
      </c>
      <c r="E53" s="83">
        <f t="shared" si="10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20000000</v>
      </c>
      <c r="D57" s="83">
        <v>12198628</v>
      </c>
      <c r="E57" s="83">
        <v>12166357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13865</v>
      </c>
      <c r="E59" s="83">
        <v>13865</v>
      </c>
    </row>
    <row r="60" spans="1:8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1483197</v>
      </c>
      <c r="E61" s="84">
        <f>+E52+E53-E57+E59</f>
        <v>723713</v>
      </c>
    </row>
    <row r="62" spans="1:8" x14ac:dyDescent="0.25">
      <c r="A62" s="35"/>
      <c r="B62" s="36" t="s">
        <v>202</v>
      </c>
      <c r="C62" s="84">
        <v>0</v>
      </c>
      <c r="D62" s="84">
        <f>D61-D53</f>
        <v>1483197</v>
      </c>
      <c r="E62" s="84">
        <f>E61-E53</f>
        <v>723713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8" t="s">
        <v>184</v>
      </c>
      <c r="B65" s="169"/>
      <c r="C65" s="172" t="s">
        <v>191</v>
      </c>
      <c r="D65" s="172" t="s">
        <v>169</v>
      </c>
      <c r="E65" s="95" t="s">
        <v>170</v>
      </c>
    </row>
    <row r="66" spans="1:5" ht="15.75" thickBot="1" x14ac:dyDescent="0.3">
      <c r="A66" s="170"/>
      <c r="B66" s="171"/>
      <c r="C66" s="173"/>
      <c r="D66" s="173"/>
      <c r="E66" s="91" t="s">
        <v>186</v>
      </c>
    </row>
    <row r="67" spans="1:5" x14ac:dyDescent="0.25">
      <c r="A67" s="166"/>
      <c r="B67" s="167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1">D70-D71</f>
        <v>0</v>
      </c>
      <c r="E69" s="66">
        <f t="shared" si="11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2">D68+D69-D73+D75</f>
        <v>0</v>
      </c>
      <c r="E77" s="66">
        <f t="shared" si="12"/>
        <v>0</v>
      </c>
    </row>
    <row r="78" spans="1:5" x14ac:dyDescent="0.25">
      <c r="A78" s="174"/>
      <c r="B78" s="176" t="s">
        <v>206</v>
      </c>
      <c r="C78" s="162">
        <f>C77-C69</f>
        <v>0</v>
      </c>
      <c r="D78" s="162">
        <f t="shared" ref="D78:E78" si="13">D77-D69</f>
        <v>0</v>
      </c>
      <c r="E78" s="162">
        <f t="shared" si="13"/>
        <v>0</v>
      </c>
    </row>
    <row r="79" spans="1:5" ht="15.75" thickBot="1" x14ac:dyDescent="0.3">
      <c r="A79" s="175"/>
      <c r="B79" s="177"/>
      <c r="C79" s="163"/>
      <c r="D79" s="163"/>
      <c r="E79" s="16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A4" sqref="A4:I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3" t="s">
        <v>415</v>
      </c>
      <c r="B1" s="134"/>
      <c r="C1" s="134"/>
      <c r="D1" s="134"/>
      <c r="E1" s="134"/>
      <c r="F1" s="134"/>
      <c r="G1" s="134"/>
      <c r="H1" s="134"/>
      <c r="I1" s="135"/>
    </row>
    <row r="2" spans="1:10" x14ac:dyDescent="0.25">
      <c r="A2" s="164" t="s">
        <v>207</v>
      </c>
      <c r="B2" s="165"/>
      <c r="C2" s="165"/>
      <c r="D2" s="165"/>
      <c r="E2" s="165"/>
      <c r="F2" s="165"/>
      <c r="G2" s="165"/>
      <c r="H2" s="165"/>
      <c r="I2" s="199"/>
    </row>
    <row r="3" spans="1:10" x14ac:dyDescent="0.25">
      <c r="A3" s="164" t="s">
        <v>439</v>
      </c>
      <c r="B3" s="165"/>
      <c r="C3" s="165"/>
      <c r="D3" s="165"/>
      <c r="E3" s="165"/>
      <c r="F3" s="165"/>
      <c r="G3" s="165"/>
      <c r="H3" s="165"/>
      <c r="I3" s="199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15.75" thickBot="1" x14ac:dyDescent="0.3">
      <c r="A5" s="133"/>
      <c r="B5" s="134"/>
      <c r="C5" s="135"/>
      <c r="D5" s="152" t="s">
        <v>208</v>
      </c>
      <c r="E5" s="153"/>
      <c r="F5" s="153"/>
      <c r="G5" s="153"/>
      <c r="H5" s="154"/>
      <c r="I5" s="172" t="s">
        <v>209</v>
      </c>
    </row>
    <row r="6" spans="1:10" x14ac:dyDescent="0.25">
      <c r="A6" s="164" t="s">
        <v>184</v>
      </c>
      <c r="B6" s="165"/>
      <c r="C6" s="199"/>
      <c r="D6" s="172" t="s">
        <v>211</v>
      </c>
      <c r="E6" s="160" t="s">
        <v>212</v>
      </c>
      <c r="F6" s="172" t="s">
        <v>213</v>
      </c>
      <c r="G6" s="172" t="s">
        <v>169</v>
      </c>
      <c r="H6" s="172" t="s">
        <v>214</v>
      </c>
      <c r="I6" s="203"/>
    </row>
    <row r="7" spans="1:10" ht="15.75" thickBot="1" x14ac:dyDescent="0.3">
      <c r="A7" s="200" t="s">
        <v>210</v>
      </c>
      <c r="B7" s="201"/>
      <c r="C7" s="202"/>
      <c r="D7" s="173"/>
      <c r="E7" s="161"/>
      <c r="F7" s="173"/>
      <c r="G7" s="173"/>
      <c r="H7" s="173"/>
      <c r="I7" s="173"/>
    </row>
    <row r="8" spans="1:10" x14ac:dyDescent="0.25">
      <c r="A8" s="195"/>
      <c r="B8" s="196"/>
      <c r="C8" s="197"/>
      <c r="D8" s="40"/>
      <c r="E8" s="40"/>
      <c r="F8" s="40"/>
      <c r="G8" s="40"/>
      <c r="H8" s="40"/>
      <c r="I8" s="40"/>
    </row>
    <row r="9" spans="1:10" x14ac:dyDescent="0.25">
      <c r="A9" s="184" t="s">
        <v>215</v>
      </c>
      <c r="B9" s="185"/>
      <c r="C9" s="198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9" t="s">
        <v>216</v>
      </c>
      <c r="C10" s="190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9" t="s">
        <v>217</v>
      </c>
      <c r="C11" s="190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9" t="s">
        <v>218</v>
      </c>
      <c r="C12" s="190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9" t="s">
        <v>219</v>
      </c>
      <c r="C13" s="190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9" t="s">
        <v>220</v>
      </c>
      <c r="C14" s="190"/>
      <c r="D14" s="74">
        <v>0</v>
      </c>
      <c r="E14" s="74">
        <v>0</v>
      </c>
      <c r="F14" s="74">
        <v>0</v>
      </c>
      <c r="G14" s="74">
        <v>181</v>
      </c>
      <c r="H14" s="74">
        <v>181</v>
      </c>
      <c r="I14" s="74">
        <v>181</v>
      </c>
      <c r="J14" s="67"/>
    </row>
    <row r="15" spans="1:10" x14ac:dyDescent="0.25">
      <c r="A15" s="41"/>
      <c r="B15" s="189" t="s">
        <v>221</v>
      </c>
      <c r="C15" s="190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9" t="s">
        <v>222</v>
      </c>
      <c r="C16" s="190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4"/>
      <c r="B17" s="189" t="s">
        <v>223</v>
      </c>
      <c r="C17" s="190"/>
      <c r="D17" s="193">
        <f>D19+D20+D21+D22+D23+D24+D25+D26+D27+D28+D29</f>
        <v>0</v>
      </c>
      <c r="E17" s="193">
        <f t="shared" ref="E17:H17" si="0">E19+E20+E21+E22+E23+E24+E25+E26+E27+E28+E29</f>
        <v>0</v>
      </c>
      <c r="F17" s="193">
        <f t="shared" si="0"/>
        <v>0</v>
      </c>
      <c r="G17" s="193">
        <f t="shared" si="0"/>
        <v>0</v>
      </c>
      <c r="H17" s="193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4"/>
      <c r="B18" s="189" t="s">
        <v>224</v>
      </c>
      <c r="C18" s="190"/>
      <c r="D18" s="193"/>
      <c r="E18" s="193"/>
      <c r="F18" s="193"/>
      <c r="G18" s="193"/>
      <c r="H18" s="193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9" t="s">
        <v>236</v>
      </c>
      <c r="C30" s="190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9" t="s">
        <v>242</v>
      </c>
      <c r="C36" s="190"/>
      <c r="D36" s="74">
        <v>20000000</v>
      </c>
      <c r="E36" s="74">
        <v>0</v>
      </c>
      <c r="F36" s="74">
        <v>20000000</v>
      </c>
      <c r="G36" s="74">
        <v>13667780</v>
      </c>
      <c r="H36" s="74">
        <v>12876025</v>
      </c>
      <c r="I36" s="74">
        <f t="shared" si="1"/>
        <v>-7123975</v>
      </c>
      <c r="J36" s="67"/>
    </row>
    <row r="37" spans="1:10" x14ac:dyDescent="0.25">
      <c r="A37" s="41"/>
      <c r="B37" s="189" t="s">
        <v>243</v>
      </c>
      <c r="C37" s="190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9" t="s">
        <v>245</v>
      </c>
      <c r="C39" s="190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84" t="s">
        <v>248</v>
      </c>
      <c r="B43" s="185"/>
      <c r="C43" s="186"/>
      <c r="D43" s="193">
        <f>D10+D11+D12+D13+D14+D16+D17+D30+D36+D37+D39</f>
        <v>20000000</v>
      </c>
      <c r="E43" s="193">
        <f t="shared" ref="E43:I43" si="5">E10+E11+E12+E13+E14+E16+E17+E30+E36+E37+E39</f>
        <v>0</v>
      </c>
      <c r="F43" s="193">
        <f t="shared" si="5"/>
        <v>20000000</v>
      </c>
      <c r="G43" s="193">
        <f t="shared" si="5"/>
        <v>13667961</v>
      </c>
      <c r="H43" s="193">
        <f t="shared" si="5"/>
        <v>12876206</v>
      </c>
      <c r="I43" s="193">
        <f t="shared" si="5"/>
        <v>-7123794</v>
      </c>
      <c r="J43" s="67"/>
    </row>
    <row r="44" spans="1:10" x14ac:dyDescent="0.25">
      <c r="A44" s="184" t="s">
        <v>249</v>
      </c>
      <c r="B44" s="185"/>
      <c r="C44" s="186"/>
      <c r="D44" s="193"/>
      <c r="E44" s="193"/>
      <c r="F44" s="193"/>
      <c r="G44" s="193"/>
      <c r="H44" s="193"/>
      <c r="I44" s="193"/>
      <c r="J44" s="67"/>
    </row>
    <row r="45" spans="1:10" x14ac:dyDescent="0.25">
      <c r="A45" s="184" t="s">
        <v>250</v>
      </c>
      <c r="B45" s="185"/>
      <c r="C45" s="186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84" t="s">
        <v>251</v>
      </c>
      <c r="B48" s="185"/>
      <c r="C48" s="186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9" t="s">
        <v>252</v>
      </c>
      <c r="C49" s="190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9" t="s">
        <v>261</v>
      </c>
      <c r="C58" s="190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9" t="s">
        <v>266</v>
      </c>
      <c r="C63" s="190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9" t="s">
        <v>269</v>
      </c>
      <c r="C66" s="190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9" t="s">
        <v>270</v>
      </c>
      <c r="C67" s="190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87"/>
      <c r="C68" s="188"/>
      <c r="D68" s="74"/>
      <c r="E68" s="74"/>
      <c r="F68" s="74"/>
      <c r="G68" s="74"/>
      <c r="H68" s="74"/>
      <c r="I68" s="74"/>
      <c r="J68" s="67"/>
    </row>
    <row r="69" spans="1:10" x14ac:dyDescent="0.25">
      <c r="A69" s="184" t="s">
        <v>271</v>
      </c>
      <c r="B69" s="185"/>
      <c r="C69" s="186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87"/>
      <c r="C70" s="188"/>
      <c r="D70" s="74"/>
      <c r="E70" s="74"/>
      <c r="F70" s="74"/>
      <c r="G70" s="74"/>
      <c r="H70" s="74"/>
      <c r="I70" s="74"/>
      <c r="J70" s="67"/>
    </row>
    <row r="71" spans="1:10" x14ac:dyDescent="0.25">
      <c r="A71" s="184" t="s">
        <v>272</v>
      </c>
      <c r="B71" s="185"/>
      <c r="C71" s="186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9" t="s">
        <v>273</v>
      </c>
      <c r="C72" s="190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87"/>
      <c r="C73" s="188"/>
      <c r="D73" s="74"/>
      <c r="E73" s="74"/>
      <c r="F73" s="74"/>
      <c r="G73" s="74"/>
      <c r="H73" s="74"/>
      <c r="I73" s="74"/>
      <c r="J73" s="67"/>
    </row>
    <row r="74" spans="1:10" x14ac:dyDescent="0.25">
      <c r="A74" s="184" t="s">
        <v>274</v>
      </c>
      <c r="B74" s="185"/>
      <c r="C74" s="186"/>
      <c r="D74" s="74">
        <f t="shared" ref="D74:I74" si="8">D43+D69+D71</f>
        <v>20000000</v>
      </c>
      <c r="E74" s="74">
        <f t="shared" si="8"/>
        <v>0</v>
      </c>
      <c r="F74" s="74">
        <f t="shared" si="8"/>
        <v>20000000</v>
      </c>
      <c r="G74" s="74">
        <f t="shared" si="8"/>
        <v>13667961</v>
      </c>
      <c r="H74" s="74">
        <f t="shared" si="8"/>
        <v>12876206</v>
      </c>
      <c r="I74" s="74">
        <f t="shared" si="8"/>
        <v>-7123794</v>
      </c>
      <c r="J74" s="67"/>
    </row>
    <row r="75" spans="1:10" x14ac:dyDescent="0.25">
      <c r="A75" s="44"/>
      <c r="B75" s="187"/>
      <c r="C75" s="188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85" t="s">
        <v>275</v>
      </c>
      <c r="C76" s="186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9" t="s">
        <v>276</v>
      </c>
      <c r="C77" s="190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191" t="s">
        <v>277</v>
      </c>
      <c r="C78" s="192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85" t="s">
        <v>278</v>
      </c>
      <c r="C79" s="186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182"/>
      <c r="C80" s="183"/>
      <c r="D80" s="77"/>
      <c r="E80" s="77"/>
      <c r="F80" s="77"/>
      <c r="G80" s="77"/>
      <c r="H80" s="77"/>
      <c r="I80" s="77"/>
      <c r="J80" s="67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A4" sqref="A4:H4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9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9" x14ac:dyDescent="0.25">
      <c r="A3" s="164" t="s">
        <v>280</v>
      </c>
      <c r="B3" s="165"/>
      <c r="C3" s="165"/>
      <c r="D3" s="165"/>
      <c r="E3" s="165"/>
      <c r="F3" s="165"/>
      <c r="G3" s="165"/>
      <c r="H3" s="213"/>
    </row>
    <row r="4" spans="1:9" x14ac:dyDescent="0.25">
      <c r="A4" s="164" t="s">
        <v>439</v>
      </c>
      <c r="B4" s="165"/>
      <c r="C4" s="165"/>
      <c r="D4" s="165"/>
      <c r="E4" s="165"/>
      <c r="F4" s="165"/>
      <c r="G4" s="165"/>
      <c r="H4" s="213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9" ht="15.75" thickBot="1" x14ac:dyDescent="0.3">
      <c r="A6" s="133" t="s">
        <v>2</v>
      </c>
      <c r="B6" s="135"/>
      <c r="C6" s="152" t="s">
        <v>281</v>
      </c>
      <c r="D6" s="153"/>
      <c r="E6" s="153"/>
      <c r="F6" s="153"/>
      <c r="G6" s="154"/>
      <c r="H6" s="172" t="s">
        <v>282</v>
      </c>
    </row>
    <row r="7" spans="1:9" ht="25.5" customHeight="1" thickBot="1" x14ac:dyDescent="0.3">
      <c r="A7" s="164"/>
      <c r="B7" s="199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203"/>
    </row>
    <row r="8" spans="1:9" x14ac:dyDescent="0.25">
      <c r="A8" s="215" t="s">
        <v>285</v>
      </c>
      <c r="B8" s="216"/>
      <c r="C8" s="116">
        <f>+C9+C17+C27+C37+C47</f>
        <v>20000000</v>
      </c>
      <c r="D8" s="116">
        <f>+D9+D17+D27+D37+D47</f>
        <v>0</v>
      </c>
      <c r="E8" s="116">
        <f>+E9+E17+E27+E37+E47+E57+E61+E70+E74</f>
        <v>20000000</v>
      </c>
      <c r="F8" s="116">
        <f>+F9+F17+F27+F37+F47</f>
        <v>12198628</v>
      </c>
      <c r="G8" s="116">
        <f>+G9+G17+G27+G37+G47</f>
        <v>12166357</v>
      </c>
      <c r="H8" s="116">
        <f t="shared" ref="H8" si="0">H9+H17+H27+H37+H47+H57+H61+H70+H74</f>
        <v>7801372</v>
      </c>
      <c r="I8" s="99"/>
    </row>
    <row r="9" spans="1:9" x14ac:dyDescent="0.25">
      <c r="A9" s="204" t="s">
        <v>286</v>
      </c>
      <c r="B9" s="205"/>
      <c r="C9" s="117">
        <f>SUM(C10:C16)</f>
        <v>15940000</v>
      </c>
      <c r="D9" s="117">
        <f t="shared" ref="D9:F9" si="1">SUM(D10:D16)</f>
        <v>0</v>
      </c>
      <c r="E9" s="117">
        <f t="shared" si="1"/>
        <v>15940000</v>
      </c>
      <c r="F9" s="117">
        <f t="shared" si="1"/>
        <v>9232975</v>
      </c>
      <c r="G9" s="117">
        <f>SUM(G10:G16)</f>
        <v>9226535</v>
      </c>
      <c r="H9" s="117">
        <f t="shared" ref="H9:H73" si="2">E9-F9</f>
        <v>6707025</v>
      </c>
    </row>
    <row r="10" spans="1:9" x14ac:dyDescent="0.25">
      <c r="A10" s="110"/>
      <c r="B10" s="111" t="s">
        <v>287</v>
      </c>
      <c r="C10" s="118">
        <v>8083332</v>
      </c>
      <c r="D10" s="117">
        <v>0</v>
      </c>
      <c r="E10" s="117">
        <v>8083332</v>
      </c>
      <c r="F10" s="117">
        <v>5636368</v>
      </c>
      <c r="G10" s="119">
        <f t="shared" ref="G10:G34" si="3">+F10</f>
        <v>5636368</v>
      </c>
      <c r="H10" s="117">
        <f t="shared" si="2"/>
        <v>2446964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ref="E11:E14" si="4">+C11+D11</f>
        <v>0</v>
      </c>
      <c r="F11" s="117">
        <v>0</v>
      </c>
      <c r="G11" s="119">
        <f t="shared" si="3"/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4570674</v>
      </c>
      <c r="D12" s="117">
        <v>0</v>
      </c>
      <c r="E12" s="117">
        <f t="shared" si="4"/>
        <v>4570674</v>
      </c>
      <c r="F12" s="117">
        <v>2246630</v>
      </c>
      <c r="G12" s="119">
        <f t="shared" si="3"/>
        <v>2246630</v>
      </c>
      <c r="H12" s="117">
        <f t="shared" si="2"/>
        <v>2324044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4"/>
        <v>0</v>
      </c>
      <c r="F13" s="117">
        <v>0</v>
      </c>
      <c r="G13" s="119">
        <f t="shared" si="3"/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3285994</v>
      </c>
      <c r="D14" s="117">
        <v>0</v>
      </c>
      <c r="E14" s="117">
        <f t="shared" si="4"/>
        <v>3285994</v>
      </c>
      <c r="F14" s="117">
        <v>1349977</v>
      </c>
      <c r="G14" s="119">
        <v>1343537</v>
      </c>
      <c r="H14" s="117">
        <f>E14-F14</f>
        <v>1936017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ref="E15:E73" si="5">+C15</f>
        <v>0</v>
      </c>
      <c r="F15" s="117">
        <v>0</v>
      </c>
      <c r="G15" s="119">
        <f t="shared" si="3"/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5"/>
        <v>0</v>
      </c>
      <c r="F16" s="117">
        <v>0</v>
      </c>
      <c r="G16" s="119">
        <f t="shared" si="3"/>
        <v>0</v>
      </c>
      <c r="H16" s="117">
        <f t="shared" si="2"/>
        <v>0</v>
      </c>
    </row>
    <row r="17" spans="1:8" x14ac:dyDescent="0.25">
      <c r="A17" s="204" t="s">
        <v>294</v>
      </c>
      <c r="B17" s="205"/>
      <c r="C17" s="117">
        <f>SUM(C18:C26)</f>
        <v>1890000</v>
      </c>
      <c r="D17" s="117">
        <f>SUM(D18:D26)</f>
        <v>0</v>
      </c>
      <c r="E17" s="117">
        <f>+E18+E19+E20+E21+E22+E23+E24+E25+E26</f>
        <v>1890000</v>
      </c>
      <c r="F17" s="117">
        <f>+SUM(F18:F26)</f>
        <v>1845184</v>
      </c>
      <c r="G17" s="117">
        <f>SUM(G18:G26)</f>
        <v>1845184</v>
      </c>
      <c r="H17" s="117">
        <f>E17-F17</f>
        <v>44816</v>
      </c>
    </row>
    <row r="18" spans="1:8" x14ac:dyDescent="0.25">
      <c r="A18" s="110"/>
      <c r="B18" s="111" t="s">
        <v>295</v>
      </c>
      <c r="C18" s="117">
        <v>1237000</v>
      </c>
      <c r="D18" s="117">
        <v>0</v>
      </c>
      <c r="E18" s="117">
        <f>+C18+D18</f>
        <v>1237000</v>
      </c>
      <c r="F18" s="117">
        <v>1373259</v>
      </c>
      <c r="G18" s="119">
        <v>1373259</v>
      </c>
      <c r="H18" s="117">
        <f>E18-F18</f>
        <v>-136259</v>
      </c>
    </row>
    <row r="19" spans="1:8" x14ac:dyDescent="0.25">
      <c r="A19" s="110"/>
      <c r="B19" s="111" t="s">
        <v>296</v>
      </c>
      <c r="C19" s="117">
        <v>76992</v>
      </c>
      <c r="D19" s="117">
        <v>0</v>
      </c>
      <c r="E19" s="117">
        <f t="shared" ref="E19:E26" si="6">+C19+D19</f>
        <v>76992</v>
      </c>
      <c r="F19" s="117">
        <v>103863</v>
      </c>
      <c r="G19" s="119">
        <f t="shared" si="3"/>
        <v>103863</v>
      </c>
      <c r="H19" s="117">
        <f t="shared" si="2"/>
        <v>-26871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6"/>
        <v>0</v>
      </c>
      <c r="F20" s="117">
        <v>0</v>
      </c>
      <c r="G20" s="119">
        <f t="shared" si="3"/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26000</v>
      </c>
      <c r="D21" s="117">
        <v>0</v>
      </c>
      <c r="E21" s="117">
        <f t="shared" si="6"/>
        <v>26000</v>
      </c>
      <c r="F21" s="117">
        <v>3228</v>
      </c>
      <c r="G21" s="119">
        <v>3228</v>
      </c>
      <c r="H21" s="117">
        <f t="shared" si="2"/>
        <v>22772</v>
      </c>
    </row>
    <row r="22" spans="1:8" x14ac:dyDescent="0.25">
      <c r="A22" s="110"/>
      <c r="B22" s="111" t="s">
        <v>299</v>
      </c>
      <c r="C22" s="117">
        <v>18000</v>
      </c>
      <c r="D22" s="117">
        <v>0</v>
      </c>
      <c r="E22" s="117">
        <f t="shared" si="6"/>
        <v>18000</v>
      </c>
      <c r="F22" s="117">
        <v>3700</v>
      </c>
      <c r="G22" s="119">
        <f>+F22</f>
        <v>3700</v>
      </c>
      <c r="H22" s="117">
        <f t="shared" si="2"/>
        <v>14300</v>
      </c>
    </row>
    <row r="23" spans="1:8" x14ac:dyDescent="0.25">
      <c r="A23" s="110"/>
      <c r="B23" s="111" t="s">
        <v>300</v>
      </c>
      <c r="C23" s="117">
        <v>420008</v>
      </c>
      <c r="D23" s="117">
        <v>0</v>
      </c>
      <c r="E23" s="117">
        <f t="shared" si="6"/>
        <v>420008</v>
      </c>
      <c r="F23" s="117">
        <v>310000</v>
      </c>
      <c r="G23" s="119">
        <f>+F23</f>
        <v>310000</v>
      </c>
      <c r="H23" s="117">
        <f t="shared" si="2"/>
        <v>110008</v>
      </c>
    </row>
    <row r="24" spans="1:8" x14ac:dyDescent="0.25">
      <c r="A24" s="110"/>
      <c r="B24" s="111" t="s">
        <v>301</v>
      </c>
      <c r="C24" s="117">
        <v>33000</v>
      </c>
      <c r="D24" s="117">
        <v>0</v>
      </c>
      <c r="E24" s="117">
        <f t="shared" si="6"/>
        <v>33000</v>
      </c>
      <c r="F24" s="117">
        <v>9468</v>
      </c>
      <c r="G24" s="119">
        <f>+F24</f>
        <v>9468</v>
      </c>
      <c r="H24" s="117">
        <f t="shared" si="2"/>
        <v>23532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6"/>
        <v>0</v>
      </c>
      <c r="F25" s="117">
        <v>0</v>
      </c>
      <c r="G25" s="119">
        <f t="shared" si="3"/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79000</v>
      </c>
      <c r="D26" s="117">
        <v>0</v>
      </c>
      <c r="E26" s="117">
        <f t="shared" si="6"/>
        <v>79000</v>
      </c>
      <c r="F26" s="117">
        <v>41666</v>
      </c>
      <c r="G26" s="119">
        <v>41666</v>
      </c>
      <c r="H26" s="117">
        <f t="shared" si="2"/>
        <v>37334</v>
      </c>
    </row>
    <row r="27" spans="1:8" x14ac:dyDescent="0.25">
      <c r="A27" s="204" t="s">
        <v>304</v>
      </c>
      <c r="B27" s="205"/>
      <c r="C27" s="117">
        <f>SUM(C28:C36)</f>
        <v>1620000</v>
      </c>
      <c r="D27" s="117">
        <f>SUM(D28:D36)</f>
        <v>0</v>
      </c>
      <c r="E27" s="117">
        <f>+E28+E29+E30+E31+E32+E33+E34+E35+E36</f>
        <v>1620000</v>
      </c>
      <c r="F27" s="117">
        <f t="shared" ref="F27:H27" si="7">SUM(F28:F36)</f>
        <v>851115</v>
      </c>
      <c r="G27" s="119">
        <f>SUM(G28:G36)</f>
        <v>825284</v>
      </c>
      <c r="H27" s="117">
        <f t="shared" si="7"/>
        <v>768885</v>
      </c>
    </row>
    <row r="28" spans="1:8" x14ac:dyDescent="0.25">
      <c r="A28" s="110"/>
      <c r="B28" s="111" t="s">
        <v>305</v>
      </c>
      <c r="C28" s="117">
        <v>45000</v>
      </c>
      <c r="D28" s="117">
        <v>0</v>
      </c>
      <c r="E28" s="117">
        <f>+C28+D28</f>
        <v>45000</v>
      </c>
      <c r="F28" s="117">
        <v>33105</v>
      </c>
      <c r="G28" s="119">
        <v>33105</v>
      </c>
      <c r="H28" s="117">
        <f t="shared" si="2"/>
        <v>11895</v>
      </c>
    </row>
    <row r="29" spans="1:8" x14ac:dyDescent="0.25">
      <c r="A29" s="110"/>
      <c r="B29" s="111" t="s">
        <v>306</v>
      </c>
      <c r="C29" s="119">
        <v>0</v>
      </c>
      <c r="D29" s="119">
        <v>0</v>
      </c>
      <c r="E29" s="117">
        <f t="shared" ref="E29:E36" si="8">+C29+D29</f>
        <v>0</v>
      </c>
      <c r="F29" s="119">
        <v>0</v>
      </c>
      <c r="G29" s="119">
        <f>+F29</f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149600</v>
      </c>
      <c r="D30" s="119">
        <v>0</v>
      </c>
      <c r="E30" s="117">
        <f t="shared" si="8"/>
        <v>149600</v>
      </c>
      <c r="F30" s="119">
        <v>0</v>
      </c>
      <c r="G30" s="119">
        <v>0</v>
      </c>
      <c r="H30" s="119">
        <f t="shared" si="2"/>
        <v>149600</v>
      </c>
    </row>
    <row r="31" spans="1:8" x14ac:dyDescent="0.25">
      <c r="A31" s="110"/>
      <c r="B31" s="111" t="s">
        <v>308</v>
      </c>
      <c r="C31" s="119">
        <v>180200</v>
      </c>
      <c r="D31" s="119">
        <v>0</v>
      </c>
      <c r="E31" s="117">
        <f t="shared" si="8"/>
        <v>180200</v>
      </c>
      <c r="F31" s="119">
        <v>105767</v>
      </c>
      <c r="G31" s="119">
        <f>+F31</f>
        <v>105767</v>
      </c>
      <c r="H31" s="119">
        <f t="shared" si="2"/>
        <v>74433</v>
      </c>
    </row>
    <row r="32" spans="1:8" x14ac:dyDescent="0.25">
      <c r="A32" s="110"/>
      <c r="B32" s="111" t="s">
        <v>309</v>
      </c>
      <c r="C32" s="119">
        <v>460000</v>
      </c>
      <c r="D32" s="119">
        <v>0</v>
      </c>
      <c r="E32" s="117">
        <f t="shared" si="8"/>
        <v>460000</v>
      </c>
      <c r="F32" s="119">
        <v>267637</v>
      </c>
      <c r="G32" s="119">
        <f t="shared" si="3"/>
        <v>267637</v>
      </c>
      <c r="H32" s="119">
        <f t="shared" si="2"/>
        <v>192363</v>
      </c>
    </row>
    <row r="33" spans="1:8" x14ac:dyDescent="0.25">
      <c r="A33" s="110"/>
      <c r="B33" s="111" t="s">
        <v>310</v>
      </c>
      <c r="C33" s="119">
        <v>10000</v>
      </c>
      <c r="D33" s="119">
        <v>0</v>
      </c>
      <c r="E33" s="117">
        <f t="shared" si="8"/>
        <v>10000</v>
      </c>
      <c r="F33" s="119">
        <v>0</v>
      </c>
      <c r="G33" s="119">
        <f t="shared" si="3"/>
        <v>0</v>
      </c>
      <c r="H33" s="119">
        <f t="shared" si="2"/>
        <v>10000</v>
      </c>
    </row>
    <row r="34" spans="1:8" x14ac:dyDescent="0.25">
      <c r="A34" s="110"/>
      <c r="B34" s="111" t="s">
        <v>311</v>
      </c>
      <c r="C34" s="119">
        <v>78464</v>
      </c>
      <c r="D34" s="119">
        <v>0</v>
      </c>
      <c r="E34" s="117">
        <f t="shared" si="8"/>
        <v>78464</v>
      </c>
      <c r="F34" s="119">
        <v>52205</v>
      </c>
      <c r="G34" s="119">
        <f t="shared" si="3"/>
        <v>52205</v>
      </c>
      <c r="H34" s="119">
        <f t="shared" si="2"/>
        <v>26259</v>
      </c>
    </row>
    <row r="35" spans="1:8" x14ac:dyDescent="0.25">
      <c r="A35" s="110"/>
      <c r="B35" s="111" t="s">
        <v>312</v>
      </c>
      <c r="C35" s="119">
        <v>248000</v>
      </c>
      <c r="D35" s="119">
        <v>0</v>
      </c>
      <c r="E35" s="117">
        <f t="shared" si="8"/>
        <v>248000</v>
      </c>
      <c r="F35" s="119">
        <v>108100</v>
      </c>
      <c r="G35" s="119">
        <v>108100</v>
      </c>
      <c r="H35" s="119">
        <f t="shared" si="2"/>
        <v>139900</v>
      </c>
    </row>
    <row r="36" spans="1:8" x14ac:dyDescent="0.25">
      <c r="A36" s="110"/>
      <c r="B36" s="111" t="s">
        <v>313</v>
      </c>
      <c r="C36" s="119">
        <v>448736</v>
      </c>
      <c r="D36" s="119">
        <v>0</v>
      </c>
      <c r="E36" s="117">
        <f t="shared" si="8"/>
        <v>448736</v>
      </c>
      <c r="F36" s="119">
        <v>284301</v>
      </c>
      <c r="G36" s="119">
        <v>258470</v>
      </c>
      <c r="H36" s="119">
        <f t="shared" si="2"/>
        <v>164435</v>
      </c>
    </row>
    <row r="37" spans="1:8" x14ac:dyDescent="0.25">
      <c r="A37" s="204" t="s">
        <v>314</v>
      </c>
      <c r="B37" s="205"/>
      <c r="C37" s="119">
        <f>SUM(C38:C46)</f>
        <v>0</v>
      </c>
      <c r="D37" s="119">
        <v>0</v>
      </c>
      <c r="E37" s="117">
        <f t="shared" si="5"/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5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5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5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5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5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5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5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5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5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4" t="s">
        <v>324</v>
      </c>
      <c r="B47" s="205"/>
      <c r="C47" s="119">
        <f>SUM(C48:C56)</f>
        <v>550000</v>
      </c>
      <c r="D47" s="119">
        <f>SUM(D48:D56)</f>
        <v>0</v>
      </c>
      <c r="E47" s="117">
        <f>+C47+D47</f>
        <v>550000</v>
      </c>
      <c r="F47" s="117">
        <f>SUM(F48:F56)</f>
        <v>269354</v>
      </c>
      <c r="G47" s="117">
        <f>SUM(G48:G56)</f>
        <v>269354</v>
      </c>
      <c r="H47" s="117">
        <f t="shared" si="2"/>
        <v>280646</v>
      </c>
    </row>
    <row r="48" spans="1:8" x14ac:dyDescent="0.25">
      <c r="A48" s="110"/>
      <c r="B48" s="111" t="s">
        <v>325</v>
      </c>
      <c r="C48" s="119">
        <v>200000</v>
      </c>
      <c r="D48" s="119">
        <v>0</v>
      </c>
      <c r="E48" s="119">
        <f>+C48+D48</f>
        <v>200000</v>
      </c>
      <c r="F48" s="117">
        <v>269354</v>
      </c>
      <c r="G48" s="117">
        <v>269354</v>
      </c>
      <c r="H48" s="117">
        <f>E48-F48</f>
        <v>-69354</v>
      </c>
    </row>
    <row r="49" spans="1:8" x14ac:dyDescent="0.25">
      <c r="A49" s="110"/>
      <c r="B49" s="111" t="s">
        <v>326</v>
      </c>
      <c r="C49" s="119">
        <v>0</v>
      </c>
      <c r="D49" s="119">
        <v>0</v>
      </c>
      <c r="E49" s="117">
        <f t="shared" si="5"/>
        <v>0</v>
      </c>
      <c r="F49" s="117">
        <v>0</v>
      </c>
      <c r="G49" s="117">
        <v>0</v>
      </c>
      <c r="H49" s="117">
        <f t="shared" si="2"/>
        <v>0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5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350000</v>
      </c>
      <c r="D51" s="119">
        <v>0</v>
      </c>
      <c r="E51" s="117">
        <f>+C51+D51</f>
        <v>350000</v>
      </c>
      <c r="F51" s="117">
        <v>0</v>
      </c>
      <c r="G51" s="117">
        <v>0</v>
      </c>
      <c r="H51" s="117">
        <f t="shared" si="2"/>
        <v>350000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5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5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5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5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4" t="s">
        <v>334</v>
      </c>
      <c r="B57" s="205"/>
      <c r="C57" s="119">
        <f>SUM(C58:C60)</f>
        <v>0</v>
      </c>
      <c r="D57" s="119">
        <f>SUM(D58:D60)</f>
        <v>0</v>
      </c>
      <c r="E57" s="117">
        <f t="shared" si="5"/>
        <v>0</v>
      </c>
      <c r="F57" s="119">
        <f t="shared" ref="F57" si="9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5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5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5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4" t="s">
        <v>338</v>
      </c>
      <c r="B61" s="205"/>
      <c r="C61" s="119">
        <f>SUM(C62:C69)</f>
        <v>0</v>
      </c>
      <c r="D61" s="119">
        <f>SUM(D62:D69)</f>
        <v>0</v>
      </c>
      <c r="E61" s="117">
        <f t="shared" si="5"/>
        <v>0</v>
      </c>
      <c r="F61" s="119">
        <f t="shared" ref="F61" si="10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5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5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5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5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5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5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5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5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4" t="s">
        <v>347</v>
      </c>
      <c r="B70" s="205"/>
      <c r="C70" s="119">
        <f>SUM(C71:C73)</f>
        <v>0</v>
      </c>
      <c r="D70" s="119">
        <f>SUM(D71:D73)</f>
        <v>0</v>
      </c>
      <c r="E70" s="117">
        <f t="shared" si="5"/>
        <v>0</v>
      </c>
      <c r="F70" s="119">
        <f t="shared" ref="F70" si="11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5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5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5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4" t="s">
        <v>351</v>
      </c>
      <c r="B74" s="205"/>
      <c r="C74" s="119">
        <f>SUM(C75:C81)</f>
        <v>0</v>
      </c>
      <c r="D74" s="119">
        <f>SUM(D75:D81)</f>
        <v>0</v>
      </c>
      <c r="E74" s="117">
        <f t="shared" ref="E74:E81" si="12">+C74</f>
        <v>0</v>
      </c>
      <c r="F74" s="119">
        <f t="shared" ref="F74" si="13">SUM(F75:F81)</f>
        <v>0</v>
      </c>
      <c r="G74" s="119">
        <v>0</v>
      </c>
      <c r="H74" s="119">
        <f t="shared" ref="H74:H81" si="14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2"/>
        <v>0</v>
      </c>
      <c r="F75" s="119">
        <v>0</v>
      </c>
      <c r="G75" s="119">
        <v>0</v>
      </c>
      <c r="H75" s="119">
        <f t="shared" si="14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2"/>
        <v>0</v>
      </c>
      <c r="F76" s="119">
        <v>0</v>
      </c>
      <c r="G76" s="119">
        <v>0</v>
      </c>
      <c r="H76" s="119">
        <f t="shared" si="14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2"/>
        <v>0</v>
      </c>
      <c r="F77" s="119">
        <v>0</v>
      </c>
      <c r="G77" s="119">
        <v>0</v>
      </c>
      <c r="H77" s="119">
        <f t="shared" si="14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2"/>
        <v>0</v>
      </c>
      <c r="F78" s="119">
        <v>0</v>
      </c>
      <c r="G78" s="119">
        <v>0</v>
      </c>
      <c r="H78" s="119">
        <f t="shared" si="14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2"/>
        <v>0</v>
      </c>
      <c r="F79" s="119">
        <v>0</v>
      </c>
      <c r="G79" s="119">
        <v>0</v>
      </c>
      <c r="H79" s="119">
        <f t="shared" si="14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2"/>
        <v>0</v>
      </c>
      <c r="F80" s="119">
        <v>0</v>
      </c>
      <c r="G80" s="119">
        <v>0</v>
      </c>
      <c r="H80" s="119">
        <f t="shared" si="14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2"/>
        <v>0</v>
      </c>
      <c r="F81" s="119">
        <v>0</v>
      </c>
      <c r="G81" s="119">
        <v>0</v>
      </c>
      <c r="H81" s="119">
        <f t="shared" si="14"/>
        <v>0</v>
      </c>
    </row>
    <row r="82" spans="1:8" ht="15.75" thickBot="1" x14ac:dyDescent="0.3">
      <c r="A82" s="210"/>
      <c r="B82" s="211"/>
      <c r="C82" s="121"/>
      <c r="D82" s="121"/>
      <c r="E82" s="121"/>
      <c r="F82" s="121"/>
      <c r="G82" s="121"/>
      <c r="H82" s="121"/>
    </row>
    <row r="83" spans="1:8" x14ac:dyDescent="0.25">
      <c r="A83" s="208"/>
      <c r="B83" s="209"/>
      <c r="C83" s="122"/>
      <c r="D83" s="122"/>
      <c r="E83" s="122"/>
      <c r="F83" s="122"/>
      <c r="G83" s="122"/>
      <c r="H83" s="122"/>
    </row>
    <row r="84" spans="1:8" x14ac:dyDescent="0.25">
      <c r="A84" s="206" t="s">
        <v>359</v>
      </c>
      <c r="B84" s="207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4" t="s">
        <v>286</v>
      </c>
      <c r="B85" s="205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4" t="s">
        <v>294</v>
      </c>
      <c r="B93" s="205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4" t="s">
        <v>304</v>
      </c>
      <c r="B103" s="205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4" t="s">
        <v>314</v>
      </c>
      <c r="B113" s="205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4" t="s">
        <v>324</v>
      </c>
      <c r="B123" s="205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4" t="s">
        <v>334</v>
      </c>
      <c r="B133" s="205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4" t="s">
        <v>338</v>
      </c>
      <c r="B137" s="205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4" t="s">
        <v>347</v>
      </c>
      <c r="B146" s="205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4" t="s">
        <v>351</v>
      </c>
      <c r="B150" s="205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06" t="s">
        <v>360</v>
      </c>
      <c r="B159" s="207"/>
      <c r="C159" s="126">
        <f t="shared" ref="C159:H159" si="15">C8+C84</f>
        <v>20000000</v>
      </c>
      <c r="D159" s="126">
        <f t="shared" si="15"/>
        <v>0</v>
      </c>
      <c r="E159" s="126">
        <f>E8+E84</f>
        <v>20000000</v>
      </c>
      <c r="F159" s="126">
        <f t="shared" si="15"/>
        <v>12198628</v>
      </c>
      <c r="G159" s="126">
        <f>G8+G84</f>
        <v>12166357</v>
      </c>
      <c r="H159" s="126">
        <f t="shared" si="15"/>
        <v>7801372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A4" sqref="A4:G4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8" t="s">
        <v>415</v>
      </c>
      <c r="B1" s="219"/>
      <c r="C1" s="219"/>
      <c r="D1" s="219"/>
      <c r="E1" s="219"/>
      <c r="F1" s="219"/>
      <c r="G1" s="159"/>
    </row>
    <row r="2" spans="1:10" x14ac:dyDescent="0.25">
      <c r="A2" s="136" t="s">
        <v>279</v>
      </c>
      <c r="B2" s="137"/>
      <c r="C2" s="137"/>
      <c r="D2" s="137"/>
      <c r="E2" s="137"/>
      <c r="F2" s="137"/>
      <c r="G2" s="138"/>
    </row>
    <row r="3" spans="1:10" x14ac:dyDescent="0.25">
      <c r="A3" s="136" t="s">
        <v>361</v>
      </c>
      <c r="B3" s="137"/>
      <c r="C3" s="137"/>
      <c r="D3" s="137"/>
      <c r="E3" s="137"/>
      <c r="F3" s="137"/>
      <c r="G3" s="138"/>
    </row>
    <row r="4" spans="1:10" x14ac:dyDescent="0.25">
      <c r="A4" s="136" t="s">
        <v>439</v>
      </c>
      <c r="B4" s="137"/>
      <c r="C4" s="137"/>
      <c r="D4" s="137"/>
      <c r="E4" s="137"/>
      <c r="F4" s="137"/>
      <c r="G4" s="138"/>
    </row>
    <row r="5" spans="1:10" ht="15.75" thickBot="1" x14ac:dyDescent="0.3">
      <c r="A5" s="139" t="s">
        <v>1</v>
      </c>
      <c r="B5" s="140"/>
      <c r="C5" s="140"/>
      <c r="D5" s="140"/>
      <c r="E5" s="140"/>
      <c r="F5" s="140"/>
      <c r="G5" s="141"/>
    </row>
    <row r="6" spans="1:10" ht="15.75" thickBot="1" x14ac:dyDescent="0.3">
      <c r="A6" s="160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10" ht="24" customHeight="1" thickBot="1" x14ac:dyDescent="0.3">
      <c r="A7" s="161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61"/>
    </row>
    <row r="8" spans="1:10" x14ac:dyDescent="0.25">
      <c r="A8" s="16" t="s">
        <v>362</v>
      </c>
      <c r="B8" s="218">
        <f>+B10+B11+B12+B13+B14+B15+B16+B17+B18+B19+B20+B21</f>
        <v>20000000</v>
      </c>
      <c r="C8" s="218">
        <f t="shared" ref="C8:F8" si="0">+C10+C11+C12+C13+C14+C15+C16+C17+C18+C19+C20+C21</f>
        <v>0</v>
      </c>
      <c r="D8" s="218">
        <f t="shared" si="0"/>
        <v>20000000</v>
      </c>
      <c r="E8" s="218">
        <f t="shared" si="0"/>
        <v>12198628</v>
      </c>
      <c r="F8" s="218">
        <f t="shared" si="0"/>
        <v>12166357</v>
      </c>
      <c r="G8" s="218">
        <f>+G10+G11+G12+G13+G14+G15+G16+G17+G18+G19+G20+G21</f>
        <v>7801372</v>
      </c>
    </row>
    <row r="9" spans="1:10" ht="12" customHeight="1" x14ac:dyDescent="0.25">
      <c r="A9" s="16" t="s">
        <v>427</v>
      </c>
      <c r="B9" s="217"/>
      <c r="C9" s="217"/>
      <c r="D9" s="217"/>
      <c r="E9" s="217"/>
      <c r="F9" s="217"/>
      <c r="G9" s="217"/>
    </row>
    <row r="10" spans="1:10" x14ac:dyDescent="0.25">
      <c r="A10" s="20" t="s">
        <v>418</v>
      </c>
      <c r="B10" s="101">
        <v>4119384</v>
      </c>
      <c r="C10" s="70">
        <v>0</v>
      </c>
      <c r="D10" s="70">
        <f>+B10+C10</f>
        <v>4119384</v>
      </c>
      <c r="E10" s="70">
        <v>2043268</v>
      </c>
      <c r="F10" s="101">
        <v>2036242</v>
      </c>
      <c r="G10" s="70">
        <f>D10-E10</f>
        <v>2076116</v>
      </c>
      <c r="H10" s="98"/>
      <c r="I10" s="98"/>
      <c r="J10" s="98"/>
    </row>
    <row r="11" spans="1:10" x14ac:dyDescent="0.25">
      <c r="A11" s="20" t="s">
        <v>419</v>
      </c>
      <c r="B11" s="101">
        <v>1120098</v>
      </c>
      <c r="C11" s="70">
        <v>0</v>
      </c>
      <c r="D11" s="70">
        <f t="shared" ref="D11:D21" si="1">+B11+C11</f>
        <v>1120098</v>
      </c>
      <c r="E11" s="70">
        <v>663867</v>
      </c>
      <c r="F11" s="101">
        <v>660381</v>
      </c>
      <c r="G11" s="70">
        <f>D11-E11</f>
        <v>456231</v>
      </c>
    </row>
    <row r="12" spans="1:10" x14ac:dyDescent="0.25">
      <c r="A12" s="20" t="s">
        <v>420</v>
      </c>
      <c r="B12" s="101">
        <v>1042410</v>
      </c>
      <c r="C12" s="70">
        <v>0</v>
      </c>
      <c r="D12" s="70">
        <f t="shared" si="1"/>
        <v>1042410</v>
      </c>
      <c r="E12" s="70">
        <v>20497</v>
      </c>
      <c r="F12" s="101">
        <v>20497</v>
      </c>
      <c r="G12" s="70">
        <f t="shared" ref="G12:G17" si="2">D12-E12</f>
        <v>1021913</v>
      </c>
    </row>
    <row r="13" spans="1:10" x14ac:dyDescent="0.25">
      <c r="A13" s="20" t="s">
        <v>421</v>
      </c>
      <c r="B13" s="101">
        <v>3528684</v>
      </c>
      <c r="C13" s="70">
        <v>0</v>
      </c>
      <c r="D13" s="70">
        <f t="shared" si="1"/>
        <v>3528684</v>
      </c>
      <c r="E13" s="70">
        <v>2434469</v>
      </c>
      <c r="F13" s="101">
        <v>2428580</v>
      </c>
      <c r="G13" s="70">
        <f t="shared" si="2"/>
        <v>1094215</v>
      </c>
    </row>
    <row r="14" spans="1:10" x14ac:dyDescent="0.25">
      <c r="A14" s="20" t="s">
        <v>422</v>
      </c>
      <c r="B14" s="101">
        <v>2417287</v>
      </c>
      <c r="C14" s="70">
        <v>0</v>
      </c>
      <c r="D14" s="70">
        <f t="shared" si="1"/>
        <v>2417287</v>
      </c>
      <c r="E14" s="70">
        <v>1749492</v>
      </c>
      <c r="F14" s="101">
        <v>1745349</v>
      </c>
      <c r="G14" s="70">
        <f t="shared" si="2"/>
        <v>667795</v>
      </c>
    </row>
    <row r="15" spans="1:10" x14ac:dyDescent="0.25">
      <c r="A15" s="20" t="s">
        <v>423</v>
      </c>
      <c r="B15" s="101">
        <v>1472228</v>
      </c>
      <c r="C15" s="70">
        <v>0</v>
      </c>
      <c r="D15" s="70">
        <f t="shared" si="1"/>
        <v>1472228</v>
      </c>
      <c r="E15" s="70">
        <v>1188133</v>
      </c>
      <c r="F15" s="101">
        <v>1185965</v>
      </c>
      <c r="G15" s="70">
        <f t="shared" si="2"/>
        <v>284095</v>
      </c>
    </row>
    <row r="16" spans="1:10" x14ac:dyDescent="0.25">
      <c r="A16" s="20" t="s">
        <v>424</v>
      </c>
      <c r="B16" s="101">
        <v>1905205</v>
      </c>
      <c r="C16" s="70">
        <v>0</v>
      </c>
      <c r="D16" s="70">
        <f t="shared" si="1"/>
        <v>1905205</v>
      </c>
      <c r="E16" s="70">
        <v>1288865</v>
      </c>
      <c r="F16" s="101">
        <v>1285886</v>
      </c>
      <c r="G16" s="70">
        <f t="shared" si="2"/>
        <v>616340</v>
      </c>
    </row>
    <row r="17" spans="1:7" x14ac:dyDescent="0.25">
      <c r="A17" s="20" t="s">
        <v>425</v>
      </c>
      <c r="B17" s="101">
        <v>719136</v>
      </c>
      <c r="C17" s="70">
        <v>0</v>
      </c>
      <c r="D17" s="70">
        <f t="shared" si="1"/>
        <v>719136</v>
      </c>
      <c r="E17" s="70">
        <v>463751</v>
      </c>
      <c r="F17" s="101">
        <v>462930</v>
      </c>
      <c r="G17" s="70">
        <f t="shared" si="2"/>
        <v>255385</v>
      </c>
    </row>
    <row r="18" spans="1:7" x14ac:dyDescent="0.25">
      <c r="A18" s="20" t="s">
        <v>426</v>
      </c>
      <c r="B18" s="101">
        <v>1009733</v>
      </c>
      <c r="C18" s="70">
        <v>0</v>
      </c>
      <c r="D18" s="70">
        <f t="shared" si="1"/>
        <v>1009733</v>
      </c>
      <c r="E18" s="70">
        <v>681472</v>
      </c>
      <c r="F18" s="101">
        <v>679792</v>
      </c>
      <c r="G18" s="70">
        <f t="shared" ref="G18:G20" si="3">D18-E18</f>
        <v>328261</v>
      </c>
    </row>
    <row r="19" spans="1:7" x14ac:dyDescent="0.25">
      <c r="A19" s="20" t="s">
        <v>428</v>
      </c>
      <c r="B19" s="101">
        <v>483850</v>
      </c>
      <c r="C19" s="70">
        <v>0</v>
      </c>
      <c r="D19" s="70">
        <f>+B19+C19</f>
        <v>483850</v>
      </c>
      <c r="E19" s="70">
        <v>223853</v>
      </c>
      <c r="F19" s="101">
        <v>223209</v>
      </c>
      <c r="G19" s="70">
        <f t="shared" si="3"/>
        <v>259997</v>
      </c>
    </row>
    <row r="20" spans="1:7" x14ac:dyDescent="0.25">
      <c r="A20" s="20" t="s">
        <v>429</v>
      </c>
      <c r="B20" s="101">
        <v>1642449</v>
      </c>
      <c r="C20" s="70">
        <v>0</v>
      </c>
      <c r="D20" s="70">
        <f t="shared" si="1"/>
        <v>1642449</v>
      </c>
      <c r="E20" s="70">
        <v>1072048</v>
      </c>
      <c r="F20" s="101">
        <v>1069552</v>
      </c>
      <c r="G20" s="70">
        <f t="shared" si="3"/>
        <v>570401</v>
      </c>
    </row>
    <row r="21" spans="1:7" x14ac:dyDescent="0.25">
      <c r="A21" s="20" t="s">
        <v>430</v>
      </c>
      <c r="B21" s="101">
        <v>539536</v>
      </c>
      <c r="C21" s="70">
        <v>0</v>
      </c>
      <c r="D21" s="70">
        <f t="shared" si="1"/>
        <v>539536</v>
      </c>
      <c r="E21" s="70">
        <v>368913</v>
      </c>
      <c r="F21" s="101">
        <v>367974</v>
      </c>
      <c r="G21" s="70">
        <f t="shared" ref="G21" si="4">D21-E21</f>
        <v>170623</v>
      </c>
    </row>
    <row r="22" spans="1:7" ht="3" customHeight="1" x14ac:dyDescent="0.25">
      <c r="A22" s="20"/>
      <c r="B22" s="70"/>
      <c r="C22" s="70"/>
      <c r="D22" s="70"/>
      <c r="E22" s="70"/>
      <c r="F22" s="70"/>
      <c r="G22" s="70"/>
    </row>
    <row r="23" spans="1:7" x14ac:dyDescent="0.25">
      <c r="A23" s="6" t="s">
        <v>363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</row>
    <row r="24" spans="1:7" x14ac:dyDescent="0.25">
      <c r="A24" s="6" t="s">
        <v>364</v>
      </c>
      <c r="B24" s="217"/>
      <c r="C24" s="217"/>
      <c r="D24" s="217"/>
      <c r="E24" s="217"/>
      <c r="F24" s="217"/>
      <c r="G24" s="217"/>
    </row>
    <row r="25" spans="1:7" x14ac:dyDescent="0.25">
      <c r="A25" s="20" t="s">
        <v>418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20" t="s">
        <v>419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420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421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422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423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424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ht="12" customHeight="1" x14ac:dyDescent="0.25">
      <c r="A32" s="20" t="s">
        <v>425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x14ac:dyDescent="0.25">
      <c r="A33" s="20" t="s">
        <v>426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ht="3" customHeight="1" x14ac:dyDescent="0.25">
      <c r="A34" s="20"/>
      <c r="B34" s="70"/>
      <c r="C34" s="70"/>
      <c r="D34" s="70"/>
      <c r="E34" s="70"/>
      <c r="F34" s="70"/>
      <c r="G34" s="70"/>
    </row>
    <row r="35" spans="1:7" x14ac:dyDescent="0.25">
      <c r="A35" s="16" t="s">
        <v>360</v>
      </c>
      <c r="B35" s="70">
        <f t="shared" ref="B35:G35" si="5">B8+B23</f>
        <v>20000000</v>
      </c>
      <c r="C35" s="70">
        <f t="shared" si="5"/>
        <v>0</v>
      </c>
      <c r="D35" s="70">
        <f t="shared" si="5"/>
        <v>20000000</v>
      </c>
      <c r="E35" s="70">
        <f t="shared" si="5"/>
        <v>12198628</v>
      </c>
      <c r="F35" s="70">
        <f t="shared" si="5"/>
        <v>12166357</v>
      </c>
      <c r="G35" s="70">
        <f t="shared" si="5"/>
        <v>7801372</v>
      </c>
    </row>
    <row r="36" spans="1:7" ht="6" customHeight="1" thickBot="1" x14ac:dyDescent="0.3">
      <c r="A36" s="9"/>
      <c r="B36" s="76"/>
      <c r="C36" s="76"/>
      <c r="D36" s="76"/>
      <c r="E36" s="76"/>
      <c r="F36" s="76"/>
      <c r="G36" s="76"/>
    </row>
    <row r="38" spans="1:7" x14ac:dyDescent="0.25">
      <c r="B38" s="102"/>
    </row>
    <row r="39" spans="1:7" x14ac:dyDescent="0.25">
      <c r="B39" s="102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4" sqref="A4:H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8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8" x14ac:dyDescent="0.25">
      <c r="A3" s="164" t="s">
        <v>365</v>
      </c>
      <c r="B3" s="165"/>
      <c r="C3" s="165"/>
      <c r="D3" s="165"/>
      <c r="E3" s="165"/>
      <c r="F3" s="165"/>
      <c r="G3" s="165"/>
      <c r="H3" s="213"/>
    </row>
    <row r="4" spans="1:8" x14ac:dyDescent="0.25">
      <c r="A4" s="164" t="s">
        <v>439</v>
      </c>
      <c r="B4" s="165"/>
      <c r="C4" s="165"/>
      <c r="D4" s="165"/>
      <c r="E4" s="165"/>
      <c r="F4" s="165"/>
      <c r="G4" s="165"/>
      <c r="H4" s="213"/>
    </row>
    <row r="5" spans="1:8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8" ht="12.75" customHeight="1" thickBot="1" x14ac:dyDescent="0.3">
      <c r="A6" s="133" t="s">
        <v>2</v>
      </c>
      <c r="B6" s="135"/>
      <c r="C6" s="155" t="s">
        <v>281</v>
      </c>
      <c r="D6" s="156"/>
      <c r="E6" s="156"/>
      <c r="F6" s="156"/>
      <c r="G6" s="157"/>
      <c r="H6" s="160" t="s">
        <v>282</v>
      </c>
    </row>
    <row r="7" spans="1:8" ht="26.25" customHeight="1" thickBot="1" x14ac:dyDescent="0.3">
      <c r="A7" s="200"/>
      <c r="B7" s="202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61"/>
    </row>
    <row r="8" spans="1:8" ht="16.5" customHeight="1" x14ac:dyDescent="0.25">
      <c r="A8" s="220" t="s">
        <v>366</v>
      </c>
      <c r="B8" s="221"/>
      <c r="C8" s="70">
        <f>C9+C19+C28+C39</f>
        <v>20000000</v>
      </c>
      <c r="D8" s="70">
        <f t="shared" ref="D8:H8" si="0">D9+D19+D28+D39</f>
        <v>0</v>
      </c>
      <c r="E8" s="70">
        <f t="shared" si="0"/>
        <v>20000000</v>
      </c>
      <c r="F8" s="70">
        <f>F9+F19+F28+F39</f>
        <v>12198628</v>
      </c>
      <c r="G8" s="70">
        <f t="shared" si="0"/>
        <v>12166357</v>
      </c>
      <c r="H8" s="70">
        <f t="shared" si="0"/>
        <v>7801372</v>
      </c>
    </row>
    <row r="9" spans="1:8" x14ac:dyDescent="0.25">
      <c r="A9" s="184" t="s">
        <v>367</v>
      </c>
      <c r="B9" s="198"/>
      <c r="C9" s="74">
        <f>SUM(C10:C17)</f>
        <v>20000000</v>
      </c>
      <c r="D9" s="74">
        <f t="shared" ref="D9:H9" si="1">SUM(D10:D17)</f>
        <v>0</v>
      </c>
      <c r="E9" s="74">
        <f t="shared" si="1"/>
        <v>20000000</v>
      </c>
      <c r="F9" s="74">
        <f t="shared" si="1"/>
        <v>12198628</v>
      </c>
      <c r="G9" s="74">
        <f t="shared" si="1"/>
        <v>12166357</v>
      </c>
      <c r="H9" s="74">
        <f t="shared" si="1"/>
        <v>7801372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20000000</v>
      </c>
      <c r="D11" s="74">
        <v>0</v>
      </c>
      <c r="E11" s="74">
        <f t="shared" ref="E11:E17" si="2">C11+D11</f>
        <v>20000000</v>
      </c>
      <c r="F11" s="74">
        <v>12198628</v>
      </c>
      <c r="G11" s="74">
        <v>12166357</v>
      </c>
      <c r="H11" s="74">
        <f>E11-F11</f>
        <v>7801372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84" t="s">
        <v>376</v>
      </c>
      <c r="B19" s="198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84" t="s">
        <v>384</v>
      </c>
      <c r="B28" s="198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84" t="s">
        <v>394</v>
      </c>
      <c r="B39" s="198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84" t="s">
        <v>399</v>
      </c>
      <c r="B45" s="198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84" t="s">
        <v>367</v>
      </c>
      <c r="B46" s="198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84" t="s">
        <v>376</v>
      </c>
      <c r="B56" s="198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84" t="s">
        <v>384</v>
      </c>
      <c r="B65" s="198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84" t="s">
        <v>394</v>
      </c>
      <c r="B76" s="198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84" t="s">
        <v>360</v>
      </c>
      <c r="B82" s="198"/>
      <c r="C82" s="74">
        <f>C8+C45</f>
        <v>20000000</v>
      </c>
      <c r="D82" s="74">
        <f t="shared" ref="D82:H82" si="14">D8+D45</f>
        <v>0</v>
      </c>
      <c r="E82" s="74">
        <f t="shared" si="14"/>
        <v>20000000</v>
      </c>
      <c r="F82" s="74">
        <f t="shared" si="14"/>
        <v>12198628</v>
      </c>
      <c r="G82" s="74">
        <f t="shared" si="14"/>
        <v>12166357</v>
      </c>
      <c r="H82" s="74">
        <f t="shared" si="14"/>
        <v>7801372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A16" sqref="A16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3" t="s">
        <v>415</v>
      </c>
      <c r="B1" s="134"/>
      <c r="C1" s="134"/>
      <c r="D1" s="134"/>
      <c r="E1" s="134"/>
      <c r="F1" s="134"/>
      <c r="G1" s="212"/>
    </row>
    <row r="2" spans="1:7" x14ac:dyDescent="0.25">
      <c r="A2" s="164" t="s">
        <v>279</v>
      </c>
      <c r="B2" s="165"/>
      <c r="C2" s="165"/>
      <c r="D2" s="165"/>
      <c r="E2" s="165"/>
      <c r="F2" s="165"/>
      <c r="G2" s="213"/>
    </row>
    <row r="3" spans="1:7" x14ac:dyDescent="0.25">
      <c r="A3" s="164" t="s">
        <v>400</v>
      </c>
      <c r="B3" s="165"/>
      <c r="C3" s="165"/>
      <c r="D3" s="165"/>
      <c r="E3" s="165"/>
      <c r="F3" s="165"/>
      <c r="G3" s="213"/>
    </row>
    <row r="4" spans="1:7" x14ac:dyDescent="0.25">
      <c r="A4" s="164" t="s">
        <v>440</v>
      </c>
      <c r="B4" s="165"/>
      <c r="C4" s="165"/>
      <c r="D4" s="165"/>
      <c r="E4" s="165"/>
      <c r="F4" s="165"/>
      <c r="G4" s="213"/>
    </row>
    <row r="5" spans="1:7" ht="15.75" thickBot="1" x14ac:dyDescent="0.3">
      <c r="A5" s="200" t="s">
        <v>432</v>
      </c>
      <c r="B5" s="201"/>
      <c r="C5" s="201"/>
      <c r="D5" s="201"/>
      <c r="E5" s="201"/>
      <c r="F5" s="201"/>
      <c r="G5" s="214"/>
    </row>
    <row r="6" spans="1:7" ht="15.75" thickBot="1" x14ac:dyDescent="0.3">
      <c r="A6" s="172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7" ht="36.75" thickBot="1" x14ac:dyDescent="0.3">
      <c r="A7" s="173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61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2023-10-11T17:10:06Z</cp:lastPrinted>
  <dcterms:created xsi:type="dcterms:W3CDTF">2016-12-23T19:11:27Z</dcterms:created>
  <dcterms:modified xsi:type="dcterms:W3CDTF">2023-10-19T20:26:26Z</dcterms:modified>
</cp:coreProperties>
</file>