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arlen\Documents\1. CUENTA PÚBLICA\CD'S ARMONIZADOS 3-23\AUTÓNOMOS Y PODERES\UAT\"/>
    </mc:Choice>
  </mc:AlternateContent>
  <xr:revisionPtr revIDLastSave="0" documentId="13_ncr:1_{F364A10B-9AA8-4992-8BDE-305BFC2EF222}" xr6:coauthVersionLast="47" xr6:coauthVersionMax="47" xr10:uidLastSave="{00000000-0000-0000-0000-000000000000}"/>
  <bookViews>
    <workbookView xWindow="-120" yWindow="-120" windowWidth="29040" windowHeight="15840"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32"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81029"/>
</workbook>
</file>

<file path=xl/calcChain.xml><?xml version="1.0" encoding="utf-8"?>
<calcChain xmlns="http://schemas.openxmlformats.org/spreadsheetml/2006/main">
  <c r="D9" i="10" l="1"/>
  <c r="G9" i="10" s="1"/>
  <c r="D84" i="8"/>
  <c r="G12" i="6"/>
  <c r="G13" i="6"/>
  <c r="E8" i="8" l="1"/>
  <c r="D40" i="8"/>
  <c r="G40" i="8" s="1"/>
  <c r="C8" i="8"/>
  <c r="D92" i="8"/>
  <c r="D6" i="5" l="1"/>
  <c r="C7" i="5"/>
  <c r="G8" i="1"/>
  <c r="C18" i="32" l="1"/>
  <c r="C131" i="8"/>
  <c r="F56" i="8"/>
  <c r="D9" i="8"/>
  <c r="D30" i="8"/>
  <c r="D31" i="8"/>
  <c r="D34" i="5"/>
  <c r="H59" i="1"/>
  <c r="C8" i="1"/>
  <c r="D9" i="31" l="1"/>
  <c r="G9" i="31" s="1"/>
  <c r="D10" i="31"/>
  <c r="G10" i="31" s="1"/>
  <c r="D23" i="32"/>
  <c r="G23" i="32" s="1"/>
  <c r="D18" i="10"/>
  <c r="G18" i="10" s="1"/>
  <c r="G17" i="10" s="1"/>
  <c r="D155" i="8"/>
  <c r="G155" i="8" s="1"/>
  <c r="D47" i="8"/>
  <c r="D124" i="8"/>
  <c r="D122" i="8"/>
  <c r="D99" i="8"/>
  <c r="D12" i="8" l="1"/>
  <c r="D27" i="8" l="1"/>
  <c r="D63" i="6"/>
  <c r="D39" i="5"/>
  <c r="G59" i="1"/>
  <c r="B17" i="10" l="1"/>
  <c r="C17" i="10"/>
  <c r="D17" i="10"/>
  <c r="E17" i="10"/>
  <c r="F17" i="10"/>
  <c r="D12" i="6"/>
  <c r="C16" i="1"/>
  <c r="C83" i="8" l="1"/>
  <c r="C60" i="8"/>
  <c r="D29" i="8"/>
  <c r="D23" i="8"/>
  <c r="D22" i="8"/>
  <c r="D21" i="8"/>
  <c r="D20" i="8"/>
  <c r="D19" i="8"/>
  <c r="D18" i="8"/>
  <c r="G18" i="8" s="1"/>
  <c r="D53" i="32" l="1"/>
  <c r="D13" i="5"/>
  <c r="F36" i="8" l="1"/>
  <c r="Q24" i="31" l="1"/>
  <c r="P24" i="31"/>
  <c r="O24" i="31"/>
  <c r="N24" i="31"/>
  <c r="M24" i="31"/>
  <c r="L24" i="31"/>
  <c r="Q23" i="31"/>
  <c r="P23" i="31"/>
  <c r="O23" i="31"/>
  <c r="N23" i="31"/>
  <c r="M23" i="31"/>
  <c r="L23" i="31"/>
  <c r="B8" i="8" l="1"/>
  <c r="C26" i="8" l="1"/>
  <c r="D70" i="32" l="1"/>
  <c r="G70" i="32" s="1"/>
  <c r="D69" i="32"/>
  <c r="G69" i="32" s="1"/>
  <c r="D68" i="32"/>
  <c r="G68" i="32" s="1"/>
  <c r="D67" i="32"/>
  <c r="F66" i="32"/>
  <c r="E66" i="32"/>
  <c r="C66" i="32"/>
  <c r="B66" i="32"/>
  <c r="D65" i="32"/>
  <c r="G65" i="32" s="1"/>
  <c r="D64" i="32"/>
  <c r="G64" i="32" s="1"/>
  <c r="D63" i="32"/>
  <c r="G63" i="32" s="1"/>
  <c r="D62" i="32"/>
  <c r="G62" i="32" s="1"/>
  <c r="D61" i="32"/>
  <c r="G61" i="32" s="1"/>
  <c r="D60" i="32"/>
  <c r="G60" i="32" s="1"/>
  <c r="D59" i="32"/>
  <c r="G59" i="32" s="1"/>
  <c r="D58" i="32"/>
  <c r="G58" i="32" s="1"/>
  <c r="D57" i="32"/>
  <c r="F56" i="32"/>
  <c r="E56" i="32"/>
  <c r="C56" i="32"/>
  <c r="B56" i="32"/>
  <c r="D55" i="32"/>
  <c r="G55" i="32" s="1"/>
  <c r="D54" i="32"/>
  <c r="G54" i="32" s="1"/>
  <c r="G53" i="32"/>
  <c r="D52" i="32"/>
  <c r="G52" i="32" s="1"/>
  <c r="D51" i="32"/>
  <c r="G51" i="32" s="1"/>
  <c r="D50" i="32"/>
  <c r="G50" i="32" s="1"/>
  <c r="D49" i="32"/>
  <c r="G49" i="32" s="1"/>
  <c r="F48" i="32"/>
  <c r="E48" i="32"/>
  <c r="C48" i="32"/>
  <c r="B48" i="32"/>
  <c r="D47" i="32"/>
  <c r="G47" i="32" s="1"/>
  <c r="D46" i="32"/>
  <c r="G46" i="32" s="1"/>
  <c r="D45" i="32"/>
  <c r="G45" i="32" s="1"/>
  <c r="D44" i="32"/>
  <c r="G44" i="32" s="1"/>
  <c r="D43" i="32"/>
  <c r="G43" i="32" s="1"/>
  <c r="D42" i="32"/>
  <c r="G42" i="32" s="1"/>
  <c r="D41" i="32"/>
  <c r="G41" i="32" s="1"/>
  <c r="D40" i="32"/>
  <c r="G40" i="32" s="1"/>
  <c r="F39" i="32"/>
  <c r="E39" i="32"/>
  <c r="C39" i="32"/>
  <c r="B39" i="32"/>
  <c r="D37" i="32"/>
  <c r="G37" i="32" s="1"/>
  <c r="D36" i="32"/>
  <c r="G36" i="32" s="1"/>
  <c r="D35" i="32"/>
  <c r="G35" i="32" s="1"/>
  <c r="D34" i="32"/>
  <c r="F33" i="32"/>
  <c r="E33" i="32"/>
  <c r="C33" i="32"/>
  <c r="B33" i="32"/>
  <c r="D32" i="32"/>
  <c r="G32" i="32" s="1"/>
  <c r="D31" i="32"/>
  <c r="G31" i="32" s="1"/>
  <c r="D30" i="32"/>
  <c r="G30" i="32" s="1"/>
  <c r="D29" i="32"/>
  <c r="G29" i="32" s="1"/>
  <c r="D28" i="32"/>
  <c r="G28" i="32" s="1"/>
  <c r="D27" i="32"/>
  <c r="G27" i="32" s="1"/>
  <c r="F26" i="32"/>
  <c r="E26" i="32"/>
  <c r="C26" i="32"/>
  <c r="B26" i="32"/>
  <c r="D25" i="32"/>
  <c r="G25" i="32" s="1"/>
  <c r="D24" i="32"/>
  <c r="G24" i="32" s="1"/>
  <c r="D22" i="32"/>
  <c r="G22" i="32" s="1"/>
  <c r="D21" i="32"/>
  <c r="G21" i="32" s="1"/>
  <c r="D20" i="32"/>
  <c r="D19" i="32"/>
  <c r="G19" i="32" s="1"/>
  <c r="F18" i="32"/>
  <c r="E18" i="32"/>
  <c r="B18" i="32"/>
  <c r="D17" i="32"/>
  <c r="G17" i="32" s="1"/>
  <c r="D16" i="32"/>
  <c r="G16" i="32" s="1"/>
  <c r="D15" i="32"/>
  <c r="G15" i="32" s="1"/>
  <c r="D14" i="32"/>
  <c r="G14" i="32" s="1"/>
  <c r="D13" i="32"/>
  <c r="G13" i="32" s="1"/>
  <c r="D12" i="32"/>
  <c r="G12" i="32" s="1"/>
  <c r="D11" i="32"/>
  <c r="G11" i="32" s="1"/>
  <c r="D10" i="32"/>
  <c r="F9" i="32"/>
  <c r="E9" i="32"/>
  <c r="C9" i="32"/>
  <c r="B9" i="32"/>
  <c r="F38" i="32" l="1"/>
  <c r="B38" i="32"/>
  <c r="G26" i="32"/>
  <c r="B8" i="32"/>
  <c r="E8" i="32"/>
  <c r="D9" i="32"/>
  <c r="D18" i="32"/>
  <c r="G39" i="32"/>
  <c r="D33" i="32"/>
  <c r="C8" i="32"/>
  <c r="F8" i="32"/>
  <c r="F71" i="32" s="1"/>
  <c r="E38" i="32"/>
  <c r="D56" i="32"/>
  <c r="D66" i="32"/>
  <c r="C38" i="32"/>
  <c r="B71" i="32"/>
  <c r="G48" i="32"/>
  <c r="G10" i="32"/>
  <c r="G9" i="32" s="1"/>
  <c r="D26" i="32"/>
  <c r="D48" i="32"/>
  <c r="G57" i="32"/>
  <c r="G56" i="32" s="1"/>
  <c r="G20" i="32"/>
  <c r="G18" i="32" s="1"/>
  <c r="G34" i="32"/>
  <c r="G33" i="32" s="1"/>
  <c r="G67" i="32"/>
  <c r="G66" i="32" s="1"/>
  <c r="D39" i="32"/>
  <c r="C71" i="32" l="1"/>
  <c r="E71" i="32"/>
  <c r="D8" i="32"/>
  <c r="G38" i="32"/>
  <c r="D38" i="32"/>
  <c r="G8" i="32"/>
  <c r="D71" i="32" l="1"/>
  <c r="G71" i="32"/>
  <c r="D123" i="8" l="1"/>
  <c r="F101" i="8" l="1"/>
  <c r="D28" i="8"/>
  <c r="D32" i="8"/>
  <c r="D33" i="8"/>
  <c r="D34" i="8"/>
  <c r="D35" i="8"/>
  <c r="D58" i="1" l="1"/>
  <c r="E46" i="8" l="1"/>
  <c r="C24" i="1" l="1"/>
  <c r="D20" i="31" l="1"/>
  <c r="G20" i="31" s="1"/>
  <c r="D21" i="31"/>
  <c r="G21" i="31" s="1"/>
  <c r="D25" i="8" l="1"/>
  <c r="D13" i="8"/>
  <c r="D11" i="8"/>
  <c r="C8" i="10" l="1"/>
  <c r="D133" i="8"/>
  <c r="D102" i="8"/>
  <c r="E43" i="6"/>
  <c r="C91" i="8" l="1"/>
  <c r="D60" i="6" l="1"/>
  <c r="C16" i="8"/>
  <c r="G9" i="8" l="1"/>
  <c r="D10" i="8"/>
  <c r="G10" i="8" s="1"/>
  <c r="G11" i="8"/>
  <c r="G12" i="8"/>
  <c r="G13" i="8"/>
  <c r="D14" i="8"/>
  <c r="G14" i="8" s="1"/>
  <c r="D15" i="8"/>
  <c r="G15" i="8" s="1"/>
  <c r="D17" i="8"/>
  <c r="G23" i="8"/>
  <c r="D24" i="8"/>
  <c r="G25" i="8"/>
  <c r="C6" i="5" l="1"/>
  <c r="G60" i="6" l="1"/>
  <c r="G56" i="6" l="1"/>
  <c r="D11" i="6"/>
  <c r="F8" i="10" l="1"/>
  <c r="G48" i="6" l="1"/>
  <c r="E83" i="8" l="1"/>
  <c r="F83" i="8"/>
  <c r="B83" i="8"/>
  <c r="D56" i="6"/>
  <c r="D127" i="8" l="1"/>
  <c r="F8" i="8"/>
  <c r="D13" i="31" l="1"/>
  <c r="C56" i="8" l="1"/>
  <c r="C46" i="8"/>
  <c r="C36" i="8"/>
  <c r="D55" i="8"/>
  <c r="D48" i="6" l="1"/>
  <c r="B131" i="8" l="1"/>
  <c r="C101" i="8"/>
  <c r="D115" i="8" l="1"/>
  <c r="G115" i="8" s="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D19" i="31"/>
  <c r="D30" i="31" s="1"/>
  <c r="G30" i="31" l="1"/>
  <c r="E101" i="8"/>
  <c r="C111" i="8" l="1"/>
  <c r="C121" i="8"/>
  <c r="F26" i="8"/>
  <c r="F46" i="8"/>
  <c r="F69" i="8"/>
  <c r="F64" i="8" s="1"/>
  <c r="F60" i="8" s="1"/>
  <c r="F73" i="8"/>
  <c r="E26" i="8"/>
  <c r="D13" i="6"/>
  <c r="D14" i="6"/>
  <c r="C15" i="6"/>
  <c r="C43" i="5" l="1"/>
  <c r="E13" i="5"/>
  <c r="C13" i="5"/>
  <c r="G17" i="8" l="1"/>
  <c r="G14" i="6"/>
  <c r="G37" i="1"/>
  <c r="G41" i="1"/>
  <c r="H41" i="1"/>
  <c r="D16" i="8" l="1"/>
  <c r="G84" i="8" l="1"/>
  <c r="B16" i="8"/>
  <c r="B101" i="8" l="1"/>
  <c r="B91" i="8"/>
  <c r="E39" i="5" l="1"/>
  <c r="C39" i="5"/>
  <c r="D46" i="5"/>
  <c r="E46" i="5"/>
  <c r="D45" i="5"/>
  <c r="E45" i="5"/>
  <c r="C35" i="5"/>
  <c r="C34" i="5"/>
  <c r="C48" i="5" l="1"/>
  <c r="C46" i="5"/>
  <c r="C45" i="5"/>
  <c r="B8" i="10" l="1"/>
  <c r="D152" i="8"/>
  <c r="G152" i="8" s="1"/>
  <c r="D153" i="8"/>
  <c r="G153" i="8" s="1"/>
  <c r="D154" i="8"/>
  <c r="G154"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G124" i="8"/>
  <c r="D125" i="8"/>
  <c r="G125" i="8" s="1"/>
  <c r="D126" i="8"/>
  <c r="G126" i="8" s="1"/>
  <c r="G127" i="8"/>
  <c r="D128" i="8"/>
  <c r="G128" i="8" s="1"/>
  <c r="D129" i="8"/>
  <c r="G129" i="8" s="1"/>
  <c r="D130" i="8"/>
  <c r="G130" i="8" s="1"/>
  <c r="G122" i="8"/>
  <c r="B111" i="8"/>
  <c r="D113" i="8"/>
  <c r="G113" i="8" s="1"/>
  <c r="D114" i="8"/>
  <c r="D116" i="8"/>
  <c r="G116" i="8" s="1"/>
  <c r="D117" i="8"/>
  <c r="G117" i="8" s="1"/>
  <c r="D118" i="8"/>
  <c r="G118" i="8" s="1"/>
  <c r="D119" i="8"/>
  <c r="G119" i="8" s="1"/>
  <c r="D120" i="8"/>
  <c r="G120" i="8" s="1"/>
  <c r="D112"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G99" i="8"/>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9" i="6"/>
  <c r="G10" i="6"/>
  <c r="G11" i="6"/>
  <c r="G8" i="6"/>
  <c r="D9" i="6"/>
  <c r="D10" i="6"/>
  <c r="D8" i="6"/>
  <c r="B69" i="6"/>
  <c r="G83" i="8" l="1"/>
  <c r="E112" i="8"/>
  <c r="G112" i="8" s="1"/>
  <c r="G61" i="8"/>
  <c r="D8" i="10"/>
  <c r="G121" i="8"/>
  <c r="D15" i="6"/>
  <c r="D52" i="6"/>
  <c r="G131" i="8"/>
  <c r="G114" i="8"/>
  <c r="D111" i="8"/>
  <c r="D27" i="6"/>
  <c r="G57" i="6"/>
  <c r="D43" i="6"/>
  <c r="G15" i="6"/>
  <c r="G27" i="6"/>
  <c r="G101" i="8"/>
  <c r="D101" i="8"/>
  <c r="G59" i="8"/>
  <c r="D58" i="8"/>
  <c r="G58" i="8" s="1"/>
  <c r="D57" i="8"/>
  <c r="G57" i="8" s="1"/>
  <c r="G55" i="8"/>
  <c r="D54" i="8"/>
  <c r="G54" i="8" s="1"/>
  <c r="D53" i="8"/>
  <c r="G53" i="8" s="1"/>
  <c r="D52" i="8"/>
  <c r="G52" i="8" s="1"/>
  <c r="D51" i="8"/>
  <c r="G51" i="8" s="1"/>
  <c r="D50" i="8"/>
  <c r="G50" i="8" s="1"/>
  <c r="D49" i="8"/>
  <c r="G49" i="8" s="1"/>
  <c r="D48" i="8"/>
  <c r="G48" i="8" s="1"/>
  <c r="G47" i="8"/>
  <c r="D45" i="8"/>
  <c r="G45" i="8" s="1"/>
  <c r="D44" i="8"/>
  <c r="G44" i="8" s="1"/>
  <c r="D43" i="8"/>
  <c r="G43" i="8" s="1"/>
  <c r="D42" i="8"/>
  <c r="G42" i="8" s="1"/>
  <c r="D41" i="8"/>
  <c r="G41" i="8" s="1"/>
  <c r="D39" i="8"/>
  <c r="G39" i="8" s="1"/>
  <c r="D38" i="8"/>
  <c r="G38" i="8" s="1"/>
  <c r="D37" i="8"/>
  <c r="G37" i="8" s="1"/>
  <c r="G35" i="8"/>
  <c r="G34" i="8"/>
  <c r="G33" i="8"/>
  <c r="G32" i="8"/>
  <c r="G31" i="8"/>
  <c r="G30" i="8"/>
  <c r="G29" i="8"/>
  <c r="G28" i="8"/>
  <c r="G27" i="8"/>
  <c r="G24" i="8"/>
  <c r="G22" i="8"/>
  <c r="G21" i="8"/>
  <c r="G20" i="8"/>
  <c r="G19" i="8"/>
  <c r="F52" i="6"/>
  <c r="G52" i="6"/>
  <c r="G69" i="1"/>
  <c r="G56" i="1"/>
  <c r="G30" i="1"/>
  <c r="G26" i="1"/>
  <c r="G18" i="1"/>
  <c r="D62" i="6" l="1"/>
  <c r="D8" i="8"/>
  <c r="G8" i="8" s="1"/>
  <c r="G36" i="8"/>
  <c r="G46" i="8"/>
  <c r="G26" i="8"/>
  <c r="K11" i="4"/>
  <c r="J11" i="4"/>
  <c r="I11" i="4"/>
  <c r="H11" i="4"/>
  <c r="G11" i="4"/>
  <c r="E11" i="4"/>
  <c r="E6" i="4"/>
  <c r="G6" i="4"/>
  <c r="H6" i="4"/>
  <c r="I6" i="4"/>
  <c r="J6" i="4"/>
  <c r="K6" i="4"/>
  <c r="D11" i="3"/>
  <c r="F11" i="3"/>
  <c r="H11" i="3"/>
  <c r="J11" i="3"/>
  <c r="L11" i="3"/>
  <c r="N11" i="3"/>
  <c r="B11" i="3"/>
  <c r="D7" i="3"/>
  <c r="F7" i="3"/>
  <c r="H7" i="3"/>
  <c r="J7" i="3"/>
  <c r="L7" i="3"/>
  <c r="N7" i="3"/>
  <c r="B7" i="3"/>
  <c r="H63" i="1"/>
  <c r="D8" i="1"/>
  <c r="H8" i="1"/>
  <c r="H16" i="4" l="1"/>
  <c r="J16" i="4"/>
  <c r="G16" i="4"/>
  <c r="K16" i="4"/>
  <c r="N6" i="3"/>
  <c r="N16" i="3" s="1"/>
  <c r="I16" i="4"/>
  <c r="J6" i="3"/>
  <c r="J16" i="3" s="1"/>
  <c r="E16" i="4"/>
  <c r="L6" i="3"/>
  <c r="L16" i="3" s="1"/>
  <c r="D6" i="3"/>
  <c r="D16" i="3" s="1"/>
  <c r="F6" i="3"/>
  <c r="F16" i="3" s="1"/>
  <c r="B6" i="3"/>
  <c r="B16" i="3" s="1"/>
  <c r="H6" i="3"/>
  <c r="H16" i="3" s="1"/>
  <c r="E8" i="10" l="1"/>
  <c r="G8" i="10"/>
  <c r="F26" i="10" l="1"/>
  <c r="E26" i="10"/>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C7"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6" i="1"/>
  <c r="H37" i="1"/>
  <c r="H30" i="1"/>
  <c r="H26" i="1"/>
  <c r="H22" i="1"/>
  <c r="G22" i="1"/>
  <c r="H18" i="1"/>
  <c r="C58" i="1"/>
  <c r="D40" i="1"/>
  <c r="C40" i="1"/>
  <c r="D37" i="1"/>
  <c r="C37" i="1"/>
  <c r="D30" i="1"/>
  <c r="C30" i="1"/>
  <c r="D24" i="1"/>
  <c r="D16" i="1"/>
  <c r="G45" i="1" l="1"/>
  <c r="G57" i="1" s="1"/>
  <c r="C82" i="8"/>
  <c r="B7" i="8"/>
  <c r="F7" i="8"/>
  <c r="F62" i="6"/>
  <c r="E43" i="5" s="1"/>
  <c r="F82" i="8"/>
  <c r="B62" i="6"/>
  <c r="D60" i="8"/>
  <c r="G72" i="1"/>
  <c r="C45" i="1"/>
  <c r="C59" i="1" s="1"/>
  <c r="D45" i="1"/>
  <c r="D59" i="1" s="1"/>
  <c r="H72" i="1"/>
  <c r="H45" i="1"/>
  <c r="H57" i="1" s="1"/>
  <c r="G82" i="8"/>
  <c r="B82" i="8"/>
  <c r="C47" i="5" s="1"/>
  <c r="C49" i="5" s="1"/>
  <c r="C50" i="5" s="1"/>
  <c r="E82" i="8"/>
  <c r="D47" i="5" s="1"/>
  <c r="D82" i="8"/>
  <c r="E7" i="8"/>
  <c r="E32" i="5"/>
  <c r="C32" i="5"/>
  <c r="D32" i="5"/>
  <c r="C156" i="8" l="1"/>
  <c r="C38" i="5"/>
  <c r="C40" i="5" s="1"/>
  <c r="C41" i="5" s="1"/>
  <c r="C10" i="5"/>
  <c r="C16" i="5" s="1"/>
  <c r="C17" i="5" s="1"/>
  <c r="C18" i="5" s="1"/>
  <c r="C24" i="5" s="1"/>
  <c r="F156" i="8"/>
  <c r="E49" i="5"/>
  <c r="E50" i="5" s="1"/>
  <c r="B156" i="8"/>
  <c r="E156" i="8"/>
  <c r="G64" i="8"/>
  <c r="D7" i="8"/>
  <c r="D156" i="8" s="1"/>
  <c r="G73" i="1"/>
  <c r="H73" i="1"/>
  <c r="C26" i="10"/>
  <c r="B26" i="10"/>
  <c r="D26" i="10"/>
  <c r="G60" i="8" l="1"/>
  <c r="G7" i="8" s="1"/>
  <c r="G156" i="8" s="1"/>
  <c r="D38" i="5"/>
  <c r="D10" i="5"/>
  <c r="G26" i="10"/>
  <c r="D36" i="6"/>
  <c r="D39" i="6" s="1"/>
  <c r="D65" i="6" s="1"/>
  <c r="C36" i="6"/>
  <c r="E36" i="6"/>
  <c r="E39" i="6" s="1"/>
  <c r="G36" i="6"/>
  <c r="G39" i="6" s="1"/>
  <c r="G65" i="6" s="1"/>
  <c r="B36" i="6"/>
  <c r="F36" i="6"/>
  <c r="F39" i="6" s="1"/>
  <c r="E38" i="5"/>
  <c r="E10" i="5"/>
  <c r="C39" i="6" l="1"/>
  <c r="C65" i="6" s="1"/>
  <c r="D40" i="5"/>
  <c r="D41" i="5" s="1"/>
  <c r="F65" i="6"/>
  <c r="E34" i="5"/>
  <c r="E40" i="5" s="1"/>
  <c r="E41" i="5" s="1"/>
  <c r="B39" i="6"/>
  <c r="B65" i="6" s="1"/>
  <c r="E6" i="5" l="1"/>
  <c r="E16" i="5" s="1"/>
  <c r="E17" i="5" s="1"/>
  <c r="E18" i="5" s="1"/>
  <c r="E24" i="5" l="1"/>
  <c r="E52" i="6"/>
  <c r="E62" i="6" s="1"/>
  <c r="E65" i="6" l="1"/>
  <c r="D43" i="5" l="1"/>
  <c r="D49" i="5" s="1"/>
  <c r="D50" i="5" s="1"/>
  <c r="E30" i="31"/>
  <c r="D16" i="5" l="1"/>
  <c r="D17" i="5" s="1"/>
  <c r="D18" i="5" s="1"/>
  <c r="D24" i="5" s="1"/>
  <c r="N26" i="31"/>
  <c r="N16" i="31"/>
  <c r="M26" i="31"/>
  <c r="M16" i="31"/>
  <c r="O26" i="31"/>
  <c r="O16" i="31"/>
  <c r="P26" i="31"/>
  <c r="P16" i="31"/>
  <c r="L26" i="31"/>
  <c r="L16" i="31"/>
  <c r="P15" i="31"/>
  <c r="Q15" i="31"/>
  <c r="Q26" i="31"/>
  <c r="N15" i="31"/>
  <c r="Q16" i="31"/>
  <c r="M15" i="31"/>
  <c r="O15" i="31"/>
  <c r="L15" i="31"/>
</calcChain>
</file>

<file path=xl/sharedStrings.xml><?xml version="1.0" encoding="utf-8"?>
<sst xmlns="http://schemas.openxmlformats.org/spreadsheetml/2006/main" count="653" uniqueCount="457">
  <si>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</si>
  <si>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</si>
  <si>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</si>
  <si>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</si>
  <si>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</si>
  <si>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</si>
  <si>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</si>
  <si>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</si>
  <si>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</si>
  <si>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</si>
  <si>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</si>
  <si>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</si>
  <si>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</si>
  <si>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</si>
  <si>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</si>
  <si>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</si>
  <si>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</si>
  <si>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</si>
  <si>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</si>
  <si>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</si>
  <si>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</si>
  <si>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</si>
  <si>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</si>
  <si>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</si>
  <si>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</si>
  <si>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</si>
  <si>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</si>
  <si>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</si>
  <si>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</si>
  <si>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</si>
  <si>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</si>
  <si>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</si>
  <si>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</si>
  <si>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</si>
  <si>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</si>
  <si>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</si>
  <si>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</si>
  <si>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</si>
  <si>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</si>
  <si>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</si>
  <si>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</si>
  <si>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</si>
  <si>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</si>
  <si>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</si>
  <si>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</si>
  <si>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</si>
  <si>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</si>
  <si>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</si>
  <si>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</si>
  <si>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</si>
  <si>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</si>
  <si>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</si>
  <si>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</si>
  <si>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</si>
  <si>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</si>
  <si>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</si>
  <si>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</si>
  <si>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</si>
  <si>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</si>
  <si>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</si>
  <si>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</si>
  <si>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</si>
  <si>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</si>
  <si>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</si>
  <si>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</si>
  <si>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</si>
  <si>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</si>
  <si>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</si>
  <si>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</si>
  <si>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</si>
  <si>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</si>
  <si>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</si>
  <si>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</si>
  <si>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</si>
  <si>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</si>
  <si>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</si>
  <si>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</si>
  <si>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</si>
  <si>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</si>
  <si>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</si>
  <si>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</si>
  <si>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</si>
  <si>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</si>
  <si>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</si>
  <si>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</si>
  <si>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</si>
  <si>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</si>
  <si>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</si>
  <si>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</si>
  <si>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</si>
  <si>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</si>
  <si>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</si>
  <si>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</si>
  <si>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</si>
  <si>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</si>
  <si>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</si>
  <si>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</si>
  <si>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</si>
  <si>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</si>
  <si>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</si>
  <si>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</si>
  <si>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</si>
  <si>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</si>
  <si>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</si>
  <si>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</si>
  <si>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</si>
  <si>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</si>
  <si>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</si>
  <si>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</si>
  <si>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</si>
  <si>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</si>
  <si>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</si>
  <si>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</si>
  <si>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</si>
  <si>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</si>
  <si>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</si>
  <si>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</si>
  <si>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</si>
  <si>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</si>
  <si>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</si>
  <si>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</si>
  <si>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</si>
  <si>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</si>
  <si>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</si>
  <si>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</si>
  <si>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</si>
  <si>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</si>
  <si>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</si>
  <si>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</si>
  <si>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</si>
  <si>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</si>
  <si>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</si>
  <si>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</si>
  <si>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</si>
  <si>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</si>
  <si>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</si>
  <si>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</si>
  <si>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</si>
  <si>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</si>
  <si>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</si>
  <si>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</si>
  <si>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</si>
  <si>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</si>
  <si>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</si>
  <si>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</si>
  <si>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</si>
  <si>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</si>
  <si>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</si>
  <si>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</si>
  <si>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</si>
  <si>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</si>
  <si>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</si>
  <si>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</si>
  <si>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</si>
  <si>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</si>
  <si>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</si>
  <si>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</si>
  <si>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</si>
  <si>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</si>
  <si>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</si>
  <si>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</si>
  <si>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</si>
  <si>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</si>
  <si>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</si>
  <si>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</si>
  <si>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</si>
  <si>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</si>
  <si>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</si>
  <si>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</si>
  <si>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</si>
  <si>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</si>
  <si>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</si>
  <si>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</si>
  <si>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</si>
  <si>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</si>
  <si>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</si>
  <si>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</si>
  <si>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</si>
  <si>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</si>
  <si>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</si>
  <si>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</si>
  <si>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</si>
  <si>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</si>
  <si>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</si>
  <si>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</si>
  <si>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</si>
  <si>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</si>
  <si>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</si>
  <si>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</si>
  <si>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</si>
  <si>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</si>
  <si>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</si>
  <si>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</si>
  <si>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</si>
  <si>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</si>
  <si>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</si>
  <si>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</si>
  <si>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</si>
  <si>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</si>
  <si>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</si>
  <si>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</si>
  <si>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</si>
  <si>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</si>
  <si>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</si>
  <si>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</si>
  <si>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</si>
  <si>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</si>
  <si>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</si>
  <si>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</si>
  <si>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</si>
  <si>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</si>
  <si>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</si>
  <si>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</si>
  <si>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</si>
  <si>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</si>
  <si>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</si>
  <si>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</si>
  <si>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</si>
  <si>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</si>
  <si>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</si>
  <si>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</si>
  <si>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</si>
  <si>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</si>
  <si>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</si>
  <si>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</si>
  <si>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</si>
  <si>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</si>
  <si>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</si>
  <si>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</si>
  <si>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</si>
  <si>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</si>
  <si>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</si>
  <si>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</si>
  <si>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</si>
  <si>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</si>
  <si>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</si>
  <si>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</si>
  <si>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</si>
  <si>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</si>
  <si>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</si>
  <si>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</si>
  <si>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</si>
  <si>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</si>
  <si>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</si>
  <si>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</si>
  <si>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</si>
  <si>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</si>
  <si>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</si>
  <si>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</si>
  <si>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</si>
  <si>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</si>
  <si>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</si>
  <si>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</si>
  <si>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</si>
  <si>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</si>
  <si>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</si>
  <si>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</si>
  <si>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</si>
  <si>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</si>
  <si>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</si>
  <si>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</si>
  <si>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</si>
  <si>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</si>
  <si>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</si>
  <si>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</si>
  <si>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</si>
  <si>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</si>
  <si>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</si>
  <si>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</si>
  <si>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</si>
  <si>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</si>
  <si>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</si>
  <si>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</si>
  <si>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</si>
  <si>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</si>
  <si>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</si>
  <si>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</si>
  <si>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</si>
  <si>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</si>
  <si>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</si>
  <si>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</si>
  <si>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</si>
  <si>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</si>
  <si>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</si>
  <si>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</si>
  <si>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</si>
  <si>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</si>
  <si>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</si>
  <si>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</si>
  <si>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</si>
  <si>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</si>
  <si>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</si>
  <si>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</si>
  <si>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</si>
  <si>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</si>
  <si>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</si>
  <si>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</si>
  <si>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</si>
  <si>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</si>
  <si>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</si>
  <si>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</si>
  <si>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</si>
  <si>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</si>
  <si>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</si>
  <si>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</si>
  <si>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</si>
  <si>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</si>
  <si>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</si>
  <si>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</si>
  <si>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</si>
  <si>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</si>
  <si>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</si>
  <si>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</si>
  <si>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</si>
  <si>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</si>
  <si>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</si>
  <si>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</si>
  <si>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</si>
  <si>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</si>
  <si>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</si>
  <si>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</si>
  <si>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</si>
  <si>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</si>
  <si>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</si>
  <si>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</si>
  <si>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</si>
  <si>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</si>
  <si>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</si>
  <si>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</si>
  <si>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</si>
  <si>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</si>
  <si>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</si>
  <si>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</si>
  <si>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</si>
  <si>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</si>
  <si>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</si>
  <si>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</si>
  <si>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</si>
  <si>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</si>
  <si>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</si>
  <si>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</si>
  <si>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</si>
  <si>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</si>
  <si>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</si>
  <si>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</si>
  <si>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</si>
  <si>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</si>
  <si>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</si>
  <si>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</si>
  <si>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</si>
  <si>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</si>
  <si>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</si>
  <si>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</si>
  <si>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</si>
  <si>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</si>
  <si>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</si>
  <si>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</si>
  <si>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</si>
  <si>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</si>
  <si>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</si>
  <si>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</si>
  <si>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</si>
  <si>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</si>
  <si>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</si>
  <si>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</si>
  <si>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</si>
  <si>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</si>
  <si>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</si>
  <si>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</si>
  <si>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</si>
  <si>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</si>
  <si>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</si>
  <si>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</si>
  <si>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</si>
  <si>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</si>
  <si>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</si>
  <si>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</si>
  <si>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</si>
  <si>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</si>
  <si>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</si>
  <si>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</si>
  <si>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</si>
  <si>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</si>
  <si>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</si>
  <si>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</si>
  <si>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</si>
  <si>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</si>
  <si>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</si>
  <si>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</si>
  <si>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</si>
  <si>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</si>
  <si>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</si>
  <si>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</si>
  <si>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</si>
  <si>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</si>
  <si>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</si>
  <si>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</si>
  <si>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</si>
  <si>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</si>
  <si>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</si>
  <si>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</si>
  <si>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</si>
  <si>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</si>
  <si>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</si>
  <si>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</si>
  <si>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</si>
  <si>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</si>
  <si>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</si>
  <si>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</si>
  <si>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</si>
  <si>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</si>
  <si>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</si>
  <si>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</si>
  <si>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</si>
  <si>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</si>
  <si>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</si>
  <si>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</si>
  <si>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</si>
  <si>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</si>
  <si>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</si>
  <si>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</si>
  <si>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</si>
  <si>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</si>
  <si>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</si>
  <si>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</si>
  <si>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</si>
  <si>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</si>
  <si>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</si>
  <si>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</si>
  <si>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</si>
  <si>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</si>
  <si>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</si>
  <si>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</si>
  <si>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</si>
  <si>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</si>
  <si>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</si>
  <si>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</si>
  <si>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</si>
  <si>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</si>
  <si>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</si>
  <si>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</si>
  <si>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</si>
  <si>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</si>
  <si>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</si>
  <si>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ADM</t>
  </si>
  <si>
    <t>MAGISTERIO</t>
  </si>
  <si>
    <t>MAGIS</t>
  </si>
  <si>
    <t>31 de diciembre de 2022 (e)</t>
  </si>
  <si>
    <t>Saldo al 31 de
diciembre de 2022 (d)</t>
  </si>
  <si>
    <t>Al 30 de septiembre de 2023 y al 31 de diciembre de 2022</t>
  </si>
  <si>
    <t>Activo No Circulante</t>
  </si>
  <si>
    <t>Del 1 de enero al 30 de septiembre de 2023</t>
  </si>
  <si>
    <t xml:space="preserve">Del 1 de enero al 30 de septiembre de 2023 (d) </t>
  </si>
  <si>
    <t xml:space="preserve">Del 1 de enero al 30 de septiembre de 2023 (c) </t>
  </si>
  <si>
    <t>Del 01 de enero al 30 de septiembre de 2023</t>
  </si>
  <si>
    <t xml:space="preserve">Del 1 de enero al 30 de septiembre de 2023 (b) </t>
  </si>
  <si>
    <t>30 de septiembre de 2023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</si>
</sst>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
      <left style="thin">
        <color indexed="64"/>
      </left>
      <right/>
      <top/>
      <bottom style="thin">
        <color theme="0"/>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36">
    <xf numFmtId="0" fontId="0" fillId="0" borderId="0" xfId="0"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center" vertical="top"/>
    </xf>
    <xf numFmtId="0" fontId="17" fillId="0" borderId="0" xfId="0" applyFont="1" applyAlignment="1">
      <alignment horizontal="left" vertical="top"/>
    </xf>
    <xf numFmtId="0" fontId="0" fillId="0" borderId="0" xfId="0" applyAlignment="1">
      <alignment horizontal="left" vertical="center"/>
    </xf>
    <xf numFmtId="0" fontId="13" fillId="0" borderId="5" xfId="0" applyFont="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Alignment="1">
      <alignment horizontal="left" vertical="top"/>
    </xf>
    <xf numFmtId="0" fontId="20" fillId="33" borderId="0" xfId="0" applyFont="1" applyFill="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Alignment="1">
      <alignment horizontal="left" vertical="top"/>
    </xf>
    <xf numFmtId="0" fontId="39" fillId="33" borderId="0" xfId="104" applyFont="1" applyFill="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Alignment="1">
      <alignment horizontal="right" vertical="center"/>
    </xf>
    <xf numFmtId="4" fontId="19" fillId="0" borderId="0" xfId="104" applyNumberFormat="1" applyFont="1" applyAlignment="1">
      <alignment horizontal="left" vertical="top"/>
    </xf>
    <xf numFmtId="3" fontId="0" fillId="0" borderId="0" xfId="0" applyNumberFormat="1" applyAlignment="1">
      <alignment horizontal="left" vertical="top"/>
    </xf>
    <xf numFmtId="43" fontId="0" fillId="0" borderId="0" xfId="1" applyFont="1" applyFill="1" applyBorder="1" applyAlignment="1">
      <alignment horizontal="left" vertical="top"/>
    </xf>
    <xf numFmtId="0" fontId="69" fillId="33" borderId="0" xfId="0" applyFont="1" applyFill="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Alignment="1">
      <alignment horizontal="left" vertical="center"/>
    </xf>
    <xf numFmtId="0" fontId="17" fillId="0" borderId="0" xfId="104"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Alignment="1">
      <alignment horizontal="left" vertical="top"/>
    </xf>
    <xf numFmtId="43" fontId="75" fillId="0" borderId="0" xfId="1" applyFont="1" applyFill="1" applyBorder="1" applyAlignment="1">
      <alignment horizontal="left" vertical="top"/>
    </xf>
    <xf numFmtId="4" fontId="76" fillId="0" borderId="0" xfId="104" applyNumberFormat="1" applyFont="1" applyAlignment="1">
      <alignment horizontal="left" vertical="top"/>
    </xf>
    <xf numFmtId="4" fontId="0" fillId="0" borderId="0" xfId="0" applyNumberFormat="1"/>
    <xf numFmtId="4" fontId="74" fillId="0" borderId="0" xfId="104" applyNumberFormat="1" applyFont="1" applyAlignment="1">
      <alignment horizontal="left" vertical="top"/>
    </xf>
    <xf numFmtId="43" fontId="74" fillId="0" borderId="0" xfId="1" applyFont="1" applyFill="1" applyBorder="1" applyAlignment="1">
      <alignment horizontal="left" vertical="top"/>
    </xf>
    <xf numFmtId="166" fontId="74" fillId="0" borderId="0" xfId="1" applyNumberFormat="1" applyFont="1" applyFill="1" applyBorder="1" applyAlignment="1">
      <alignment horizontal="left" vertical="top"/>
    </xf>
    <xf numFmtId="166" fontId="17" fillId="0" borderId="0" xfId="1" applyNumberFormat="1" applyFill="1" applyBorder="1" applyAlignment="1">
      <alignment horizontal="left" vertical="top"/>
    </xf>
    <xf numFmtId="0" fontId="18" fillId="0" borderId="0" xfId="104" applyFont="1" applyAlignment="1">
      <alignment horizontal="left" vertical="top"/>
    </xf>
    <xf numFmtId="166" fontId="74" fillId="0" borderId="0" xfId="104" applyNumberFormat="1" applyFont="1" applyAlignment="1">
      <alignment horizontal="left" vertical="top"/>
    </xf>
    <xf numFmtId="166" fontId="17" fillId="0" borderId="0" xfId="104" applyNumberFormat="1" applyAlignment="1">
      <alignment horizontal="left" vertical="top"/>
    </xf>
    <xf numFmtId="164" fontId="51" fillId="33" borderId="15" xfId="1" applyNumberFormat="1" applyFont="1" applyFill="1" applyBorder="1" applyAlignment="1">
      <alignment horizontal="right" vertical="center"/>
    </xf>
    <xf numFmtId="3" fontId="18" fillId="33" borderId="16" xfId="1" applyNumberFormat="1" applyFont="1" applyFill="1" applyBorder="1" applyAlignment="1">
      <alignment vertical="top" wrapText="1"/>
    </xf>
    <xf numFmtId="3" fontId="18" fillId="0" borderId="60" xfId="1" applyNumberFormat="1" applyFont="1" applyFill="1" applyBorder="1" applyAlignment="1">
      <alignment vertical="top" wrapText="1"/>
    </xf>
    <xf numFmtId="3" fontId="18" fillId="0" borderId="16" xfId="1" applyNumberFormat="1" applyFont="1" applyFill="1" applyBorder="1" applyAlignment="1">
      <alignment vertical="top" wrapText="1"/>
    </xf>
    <xf numFmtId="164" fontId="18" fillId="33" borderId="16" xfId="1" applyNumberFormat="1" applyFont="1" applyFill="1" applyBorder="1" applyAlignment="1">
      <alignment vertical="center" wrapText="1"/>
    </xf>
    <xf numFmtId="164" fontId="18" fillId="33" borderId="16" xfId="1" applyNumberFormat="1" applyFont="1" applyFill="1" applyBorder="1" applyAlignment="1">
      <alignment vertical="top" wrapText="1"/>
    </xf>
    <xf numFmtId="164" fontId="22" fillId="33" borderId="16" xfId="1" applyNumberFormat="1" applyFont="1" applyFill="1" applyBorder="1" applyAlignment="1">
      <alignment horizontal="right" vertical="top"/>
    </xf>
    <xf numFmtId="164" fontId="18" fillId="0" borderId="16" xfId="1" applyNumberFormat="1" applyFont="1" applyFill="1" applyBorder="1" applyAlignment="1">
      <alignment horizontal="right" vertical="top"/>
    </xf>
    <xf numFmtId="164" fontId="18" fillId="33" borderId="16" xfId="1" applyNumberFormat="1" applyFont="1" applyFill="1" applyBorder="1" applyAlignment="1">
      <alignment horizontal="right" vertical="top"/>
    </xf>
    <xf numFmtId="3" fontId="18" fillId="0" borderId="60" xfId="1" applyNumberFormat="1" applyFont="1" applyFill="1" applyBorder="1" applyAlignment="1">
      <alignment horizontal="right" vertical="top"/>
    </xf>
    <xf numFmtId="3" fontId="18" fillId="0" borderId="16" xfId="1" applyNumberFormat="1" applyFont="1" applyFill="1" applyBorder="1" applyAlignment="1">
      <alignment horizontal="right" vertical="top" wrapText="1"/>
    </xf>
    <xf numFmtId="3" fontId="22" fillId="33" borderId="16" xfId="1" applyNumberFormat="1" applyFont="1" applyFill="1" applyBorder="1" applyAlignment="1">
      <alignment horizontal="right" vertical="top"/>
    </xf>
    <xf numFmtId="37" fontId="22" fillId="33" borderId="19" xfId="1" applyNumberFormat="1" applyFont="1" applyFill="1" applyBorder="1" applyAlignment="1">
      <alignment horizontal="right" vertical="top"/>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Alignment="1">
      <alignment horizontal="center" vertical="center" wrapText="1"/>
    </xf>
    <xf numFmtId="0" fontId="61"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Alignment="1">
      <alignment horizontal="left" vertical="top" wrapText="1"/>
    </xf>
    <xf numFmtId="0" fontId="15" fillId="33" borderId="0" xfId="0" applyFont="1" applyFill="1" applyAlignment="1">
      <alignment horizontal="left" vertical="top" wrapText="1"/>
    </xf>
    <xf numFmtId="0" fontId="18" fillId="33" borderId="0" xfId="0" applyFont="1" applyFill="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Border="1" applyAlignment="1">
      <alignment horizontal="center" vertical="top" wrapText="1"/>
    </xf>
    <xf numFmtId="3" fontId="42" fillId="0" borderId="7" xfId="0" applyNumberFormat="1" applyFont="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Alignment="1">
      <alignment horizontal="center" vertical="top" wrapText="1"/>
    </xf>
    <xf numFmtId="0" fontId="66"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1" xfId="0" applyFont="1" applyFill="1" applyBorder="1" applyAlignment="1">
      <alignment horizontal="center" vertical="center" wrapText="1"/>
    </xf>
    <xf numFmtId="43" fontId="19" fillId="0" borderId="0" xfId="1" applyFont="1" applyFill="1" applyBorder="1" applyAlignment="1">
      <alignment horizontal="center" vertical="top"/>
    </xf>
    <xf numFmtId="43" fontId="0" fillId="0" borderId="0" xfId="0" applyNumberFormat="1" applyAlignment="1">
      <alignment horizontal="center" vertical="top"/>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Serafín</a:t>
          </a:r>
          <a:r>
            <a:rPr lang="es-MX" sz="900" baseline="0">
              <a:effectLst/>
              <a:latin typeface="+mn-lt"/>
              <a:ea typeface="Calibri"/>
              <a:cs typeface="Times New Roman"/>
            </a:rPr>
            <a:t> Ortiz Ortiz</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Elvia Hernández Escalona</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Elvia Hernández Escalona</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Serafín Ortiz Ortiz</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Elvia Hernández Escalona</a:t>
          </a:r>
        </a:p>
        <a:p>
          <a:pPr algn="ctr"/>
          <a:r>
            <a:rPr lang="es-MX" sz="900">
              <a:effectLst/>
              <a:latin typeface="+mn-lt"/>
              <a:ea typeface="+mn-ea"/>
              <a:cs typeface="+mn-cs"/>
            </a:rPr>
            <a:t>Secretaria Administrativa</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900">
              <a:effectLst/>
              <a:latin typeface="+mn-lt"/>
              <a:ea typeface="+mn-ea"/>
              <a:cs typeface="+mn-cs"/>
            </a:rPr>
            <a:t>Lic. </a:t>
          </a:r>
          <a:r>
            <a:rPr lang="es-MX" sz="1100">
              <a:effectLst/>
              <a:latin typeface="Calibri"/>
              <a:ea typeface="Calibri"/>
              <a:cs typeface="Times New Roman"/>
            </a:rPr>
            <a:t>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mn-lt"/>
              <a:ea typeface="+mn-ea"/>
              <a:cs typeface="+mn-cs"/>
            </a:rPr>
            <a:t>Secretaria Administrativa</a:t>
          </a:r>
        </a:p>
        <a:p>
          <a:pPr algn="ctr"/>
          <a:endParaRPr lang="es-MX" sz="1100">
            <a:effectLst/>
            <a:latin typeface="Calibri"/>
            <a:ea typeface="Calibri"/>
            <a:cs typeface="Times New Roman"/>
          </a:endParaRP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Serafín Ortiz Ortiz</a:t>
          </a:r>
        </a:p>
        <a:p>
          <a:pPr algn="ctr"/>
          <a:r>
            <a:rPr lang="es-MX" sz="900">
              <a:effectLst/>
              <a:latin typeface="+mn-lt"/>
              <a:ea typeface="+mn-ea"/>
              <a:cs typeface="+mn-cs"/>
            </a:rPr>
            <a:t>Rector</a:t>
          </a:r>
        </a:p>
        <a:p>
          <a:pPr algn="ctr">
            <a:lnSpc>
              <a:spcPct val="115000"/>
            </a:lnSpc>
            <a:spcAft>
              <a:spcPts val="0"/>
            </a:spcAft>
          </a:pP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2" name="Cuadro de texto 2">
          <a:extLst>
            <a:ext uri="{FF2B5EF4-FFF2-40B4-BE49-F238E27FC236}">
              <a16:creationId xmlns:a16="http://schemas.microsoft.com/office/drawing/2014/main" id="{00000000-0008-0000-0700-000002000000}"/>
            </a:ext>
          </a:extLst>
        </xdr:cNvPr>
        <xdr:cNvSpPr txBox="1">
          <a:spLocks noChangeArrowheads="1"/>
        </xdr:cNvSpPr>
      </xdr:nvSpPr>
      <xdr:spPr bwMode="auto">
        <a:xfrm>
          <a:off x="3123510" y="9532868"/>
          <a:ext cx="2327553" cy="5502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a:t>
          </a:r>
          <a:r>
            <a:rPr lang="es-MX" sz="900">
              <a:effectLst/>
              <a:latin typeface="+mn-lt"/>
              <a:ea typeface="+mn-ea"/>
              <a:cs typeface="+mn-cs"/>
            </a:rPr>
            <a:t>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3" name="Cuadro de texto 2">
          <a:extLst>
            <a:ext uri="{FF2B5EF4-FFF2-40B4-BE49-F238E27FC236}">
              <a16:creationId xmlns:a16="http://schemas.microsoft.com/office/drawing/2014/main" id="{00000000-0008-0000-0700-000003000000}"/>
            </a:ext>
          </a:extLst>
        </xdr:cNvPr>
        <xdr:cNvSpPr txBox="1">
          <a:spLocks noChangeArrowheads="1"/>
        </xdr:cNvSpPr>
      </xdr:nvSpPr>
      <xdr:spPr bwMode="auto">
        <a:xfrm>
          <a:off x="653184" y="9530438"/>
          <a:ext cx="2283252" cy="5201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a:t>
          </a:r>
          <a:r>
            <a:rPr kumimoji="0" lang="es-MX" sz="900" b="0" i="0" u="none" strike="noStrike" kern="0" cap="none" spc="0" normalizeH="0" baseline="0" noProof="0">
              <a:ln>
                <a:noFill/>
              </a:ln>
              <a:solidFill>
                <a:sysClr val="windowText" lastClr="000000"/>
              </a:solidFill>
              <a:effectLst/>
              <a:uLnTx/>
              <a:uFillTx/>
              <a:latin typeface="+mn-lt"/>
              <a:ea typeface="+mn-ea"/>
              <a:cs typeface="+mn-cs"/>
            </a:rPr>
            <a:t>Elvia Hernández Escalona </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a:t>
          </a:r>
          <a:r>
            <a:rPr kumimoji="0" lang="es-MX" sz="900" b="0" i="0" u="none" strike="noStrike" kern="0" cap="none" spc="0" normalizeH="0" baseline="0" noProof="0">
              <a:ln>
                <a:noFill/>
              </a:ln>
              <a:solidFill>
                <a:sysClr val="windowText" lastClr="000000"/>
              </a:solidFill>
              <a:effectLst/>
              <a:uLnTx/>
              <a:uFillTx/>
              <a:latin typeface="+mn-lt"/>
              <a:ea typeface="+mn-ea"/>
              <a:cs typeface="+mn-cs"/>
            </a:rPr>
            <a:t> Serafín Ortiz Ortiz</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topLeftCell="C1" zoomScale="140" zoomScaleNormal="140" workbookViewId="0">
      <selection activeCell="A52" sqref="A52"/>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 min="12" max="12" width="13.33203125" bestFit="1" customWidth="1"/>
    <col min="13" max="13" width="12.33203125" bestFit="1" customWidth="1"/>
    <col min="14" max="17" width="13.33203125" bestFit="1" customWidth="1"/>
  </cols>
  <sheetData>
    <row r="1" spans="2:10" x14ac:dyDescent="0.2">
      <c r="B1" s="287" t="s">
        <v>130</v>
      </c>
      <c r="C1" s="288"/>
      <c r="D1" s="288"/>
      <c r="E1" s="288"/>
      <c r="F1" s="288"/>
      <c r="G1" s="288"/>
      <c r="H1" s="289"/>
    </row>
    <row r="2" spans="2:10" x14ac:dyDescent="0.2">
      <c r="B2" s="290" t="s">
        <v>167</v>
      </c>
      <c r="C2" s="291"/>
      <c r="D2" s="291"/>
      <c r="E2" s="291"/>
      <c r="F2" s="291"/>
      <c r="G2" s="291"/>
      <c r="H2" s="292"/>
    </row>
    <row r="3" spans="2:10" x14ac:dyDescent="0.2">
      <c r="B3" s="290" t="s">
        <v>449</v>
      </c>
      <c r="C3" s="291"/>
      <c r="D3" s="291"/>
      <c r="E3" s="291"/>
      <c r="F3" s="291"/>
      <c r="G3" s="291"/>
      <c r="H3" s="292"/>
    </row>
    <row r="4" spans="2:10" x14ac:dyDescent="0.2">
      <c r="B4" s="290" t="s">
        <v>375</v>
      </c>
      <c r="C4" s="291"/>
      <c r="D4" s="291"/>
      <c r="E4" s="291"/>
      <c r="F4" s="291"/>
      <c r="G4" s="291"/>
      <c r="H4" s="292"/>
    </row>
    <row r="5" spans="2:10" ht="24.75" x14ac:dyDescent="0.2">
      <c r="B5" s="152" t="s">
        <v>50</v>
      </c>
      <c r="C5" s="153" t="s">
        <v>456</v>
      </c>
      <c r="D5" s="153" t="s">
        <v>447</v>
      </c>
      <c r="E5" s="154"/>
      <c r="F5" s="155" t="s">
        <v>50</v>
      </c>
      <c r="G5" s="153" t="s">
        <v>456</v>
      </c>
      <c r="H5" s="153" t="s">
        <v>447</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485767671</v>
      </c>
      <c r="D8" s="19">
        <f>D9+D10+D11+D12+D13+D14+D15</f>
        <v>363444384</v>
      </c>
      <c r="E8" s="16"/>
      <c r="F8" s="15" t="s">
        <v>139</v>
      </c>
      <c r="G8" s="19">
        <f>G9+G10+G11+G12+G13+G14+G15+G16+G17</f>
        <v>225481228</v>
      </c>
      <c r="H8" s="19">
        <f>H9+H10+H11+H12+H13+H14+H15+H16+H17</f>
        <v>255952530</v>
      </c>
    </row>
    <row r="9" spans="2:10" ht="12" customHeight="1" x14ac:dyDescent="0.2">
      <c r="B9" s="25" t="s">
        <v>182</v>
      </c>
      <c r="C9" s="21">
        <v>0</v>
      </c>
      <c r="D9" s="21">
        <v>0</v>
      </c>
      <c r="E9" s="16"/>
      <c r="F9" s="25" t="s">
        <v>183</v>
      </c>
      <c r="G9" s="22">
        <v>61030600</v>
      </c>
      <c r="H9" s="22">
        <v>72218461</v>
      </c>
    </row>
    <row r="10" spans="2:10" ht="12" customHeight="1" x14ac:dyDescent="0.2">
      <c r="B10" s="25" t="s">
        <v>184</v>
      </c>
      <c r="C10" s="21">
        <v>64635806</v>
      </c>
      <c r="D10" s="21">
        <v>95853538</v>
      </c>
      <c r="E10" s="16"/>
      <c r="F10" s="25" t="s">
        <v>185</v>
      </c>
      <c r="G10" s="22">
        <v>660735</v>
      </c>
      <c r="H10" s="22">
        <v>4737878</v>
      </c>
    </row>
    <row r="11" spans="2:10" ht="16.5" x14ac:dyDescent="0.2">
      <c r="B11" s="25" t="s">
        <v>186</v>
      </c>
      <c r="C11" s="21">
        <v>0</v>
      </c>
      <c r="D11" s="21">
        <v>0</v>
      </c>
      <c r="E11" s="16"/>
      <c r="F11" s="25" t="s">
        <v>187</v>
      </c>
      <c r="G11" s="22">
        <v>0</v>
      </c>
      <c r="H11" s="22">
        <v>0</v>
      </c>
    </row>
    <row r="12" spans="2:10" ht="16.5" x14ac:dyDescent="0.2">
      <c r="B12" s="25" t="s">
        <v>188</v>
      </c>
      <c r="C12" s="21">
        <v>421131865</v>
      </c>
      <c r="D12" s="21">
        <v>267590846</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163789893</v>
      </c>
      <c r="H15" s="22">
        <v>178996191</v>
      </c>
    </row>
    <row r="16" spans="2:10" ht="17.25" customHeight="1" x14ac:dyDescent="0.2">
      <c r="B16" s="15" t="s">
        <v>133</v>
      </c>
      <c r="C16" s="23">
        <f>C17+C18+C19+C20+C21+C22+C23</f>
        <v>63923416</v>
      </c>
      <c r="D16" s="19">
        <f>D17+D18+D19+D20+D21+D22+D23</f>
        <v>62992396</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273</v>
      </c>
      <c r="D18" s="192">
        <v>0</v>
      </c>
      <c r="E18" s="16"/>
      <c r="F18" s="15" t="s">
        <v>140</v>
      </c>
      <c r="G18" s="19">
        <f>G19+G20+G21</f>
        <v>0</v>
      </c>
      <c r="H18" s="19">
        <f>H19+H20+H21</f>
        <v>79634</v>
      </c>
    </row>
    <row r="19" spans="2:8" ht="12" customHeight="1" x14ac:dyDescent="0.15">
      <c r="B19" s="25" t="s">
        <v>200</v>
      </c>
      <c r="C19" s="192">
        <v>3243935</v>
      </c>
      <c r="D19" s="192">
        <v>2502715</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c r="H21" s="22">
        <v>79634</v>
      </c>
    </row>
    <row r="22" spans="2:8" ht="15.75" customHeight="1" x14ac:dyDescent="0.2">
      <c r="B22" s="25" t="s">
        <v>206</v>
      </c>
      <c r="C22" s="21">
        <v>60673013</v>
      </c>
      <c r="D22" s="21">
        <v>60485741</v>
      </c>
      <c r="E22" s="16"/>
      <c r="F22" s="15" t="s">
        <v>146</v>
      </c>
      <c r="G22" s="19">
        <f>G23+G24</f>
        <v>0</v>
      </c>
      <c r="H22" s="19">
        <f>H23+H24</f>
        <v>0</v>
      </c>
    </row>
    <row r="23" spans="2:8" ht="16.5" x14ac:dyDescent="0.2">
      <c r="B23" s="25" t="s">
        <v>207</v>
      </c>
      <c r="C23" s="21">
        <v>6195</v>
      </c>
      <c r="D23" s="21">
        <v>3940</v>
      </c>
      <c r="E23" s="16"/>
      <c r="F23" s="25" t="s">
        <v>208</v>
      </c>
      <c r="G23" s="22">
        <v>0</v>
      </c>
      <c r="H23" s="22">
        <v>0</v>
      </c>
    </row>
    <row r="24" spans="2:8" ht="16.5" x14ac:dyDescent="0.2">
      <c r="B24" s="15" t="s">
        <v>134</v>
      </c>
      <c r="C24" s="23">
        <f>C25+C26+C27+C28+C29</f>
        <v>11661955</v>
      </c>
      <c r="D24" s="19">
        <f>D25+D26+D27+D28+D29</f>
        <v>0</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0</v>
      </c>
      <c r="D26" s="21">
        <v>0</v>
      </c>
      <c r="E26" s="16"/>
      <c r="F26" s="15" t="s">
        <v>144</v>
      </c>
      <c r="G26" s="19">
        <f>G27+G28+G29</f>
        <v>0</v>
      </c>
      <c r="H26" s="19">
        <f>H27+H28+H29</f>
        <v>0</v>
      </c>
    </row>
    <row r="27" spans="2:8" ht="16.5" x14ac:dyDescent="0.2">
      <c r="B27" s="20" t="s">
        <v>212</v>
      </c>
      <c r="C27" s="21">
        <v>0</v>
      </c>
      <c r="D27" s="21">
        <v>0</v>
      </c>
      <c r="E27" s="16"/>
      <c r="F27" s="25" t="s">
        <v>213</v>
      </c>
      <c r="G27" s="22">
        <v>0</v>
      </c>
      <c r="H27" s="22">
        <v>0</v>
      </c>
    </row>
    <row r="28" spans="2:8" ht="16.5" x14ac:dyDescent="0.2">
      <c r="B28" s="20" t="s">
        <v>214</v>
      </c>
      <c r="C28" s="21">
        <v>11661955</v>
      </c>
      <c r="D28" s="21">
        <v>0</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0</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0</v>
      </c>
    </row>
    <row r="45" spans="2:8" ht="18.75" customHeight="1" x14ac:dyDescent="0.2">
      <c r="B45" s="26" t="s">
        <v>241</v>
      </c>
      <c r="C45" s="27">
        <f>C8+C16+C24+C30+C37+C40</f>
        <v>561353042</v>
      </c>
      <c r="D45" s="27">
        <f>D8+D16+D24+D30+D37+D40</f>
        <v>426436780</v>
      </c>
      <c r="E45" s="28"/>
      <c r="F45" s="26" t="s">
        <v>242</v>
      </c>
      <c r="G45" s="27">
        <f>G8+G18+G22+G26+G30+G37+G41</f>
        <v>225481228</v>
      </c>
      <c r="H45" s="27">
        <f>H8+H18+H22+H26+H30+H37+H41</f>
        <v>256032164</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450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668642384</v>
      </c>
      <c r="D51" s="39">
        <v>648740160.15999997</v>
      </c>
      <c r="E51" s="16"/>
      <c r="F51" s="42" t="s">
        <v>249</v>
      </c>
      <c r="G51" s="41">
        <v>0</v>
      </c>
      <c r="H51" s="41">
        <v>0</v>
      </c>
    </row>
    <row r="52" spans="2:8" ht="12" customHeight="1" x14ac:dyDescent="0.2">
      <c r="B52" s="132" t="s">
        <v>250</v>
      </c>
      <c r="C52" s="39">
        <v>402242289</v>
      </c>
      <c r="D52" s="39">
        <v>398803030.22000003</v>
      </c>
      <c r="E52" s="16"/>
      <c r="F52" s="42" t="s">
        <v>251</v>
      </c>
      <c r="G52" s="41">
        <v>0</v>
      </c>
      <c r="H52" s="41">
        <v>0</v>
      </c>
    </row>
    <row r="53" spans="2:8" ht="16.5" customHeight="1" x14ac:dyDescent="0.2">
      <c r="B53" s="132" t="s">
        <v>252</v>
      </c>
      <c r="C53" s="39">
        <v>34307202</v>
      </c>
      <c r="D53" s="39">
        <v>34307202</v>
      </c>
      <c r="E53" s="16"/>
      <c r="F53" s="42" t="s">
        <v>253</v>
      </c>
      <c r="G53" s="41">
        <v>0</v>
      </c>
      <c r="H53" s="41">
        <v>0</v>
      </c>
    </row>
    <row r="54" spans="2:8" ht="16.5" x14ac:dyDescent="0.2">
      <c r="B54" s="42" t="s">
        <v>254</v>
      </c>
      <c r="C54" s="39">
        <v>-416575697</v>
      </c>
      <c r="D54" s="39">
        <v>-416575698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225481228</v>
      </c>
      <c r="H57" s="44">
        <f>H45+H56</f>
        <v>256032164</v>
      </c>
    </row>
    <row r="58" spans="2:8" ht="17.25" customHeight="1" x14ac:dyDescent="0.2">
      <c r="B58" s="15" t="s">
        <v>261</v>
      </c>
      <c r="C58" s="44">
        <f>C49+C50+C51+C52+C53+C54+C55+C56+C57</f>
        <v>688616178</v>
      </c>
      <c r="D58" s="44">
        <f>D49+D50+D51+D52+D53+D54+D55+D56+D57</f>
        <v>665274694.38000011</v>
      </c>
      <c r="E58" s="16"/>
      <c r="F58" s="45" t="s">
        <v>262</v>
      </c>
      <c r="G58" s="44"/>
      <c r="H58" s="41"/>
    </row>
    <row r="59" spans="2:8" ht="16.5" x14ac:dyDescent="0.2">
      <c r="B59" s="15" t="s">
        <v>263</v>
      </c>
      <c r="C59" s="44">
        <f>C45+C58</f>
        <v>1249969220</v>
      </c>
      <c r="D59" s="44">
        <f>D45+D58</f>
        <v>1091711474.3800001</v>
      </c>
      <c r="E59" s="16"/>
      <c r="F59" s="45" t="s">
        <v>264</v>
      </c>
      <c r="G59" s="44">
        <f>SUM(G60:G62)</f>
        <v>424693865</v>
      </c>
      <c r="H59" s="44">
        <f>H60+H61+H62</f>
        <v>424622764</v>
      </c>
    </row>
    <row r="60" spans="2:8" ht="12" customHeight="1" x14ac:dyDescent="0.2">
      <c r="B60" s="46"/>
      <c r="C60" s="38"/>
      <c r="D60" s="40"/>
      <c r="E60" s="16"/>
      <c r="F60" s="42" t="s">
        <v>265</v>
      </c>
      <c r="G60" s="41">
        <v>424693865</v>
      </c>
      <c r="H60" s="41">
        <v>424622764</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599794127</v>
      </c>
      <c r="H63" s="44">
        <f>H64+H65+H66+H67+H68</f>
        <v>411056547</v>
      </c>
    </row>
    <row r="64" spans="2:8" ht="12" customHeight="1" x14ac:dyDescent="0.2">
      <c r="B64" s="46"/>
      <c r="C64" s="38"/>
      <c r="D64" s="40"/>
      <c r="E64" s="16"/>
      <c r="F64" s="42" t="s">
        <v>269</v>
      </c>
      <c r="G64" s="138">
        <v>185919286</v>
      </c>
      <c r="H64" s="138">
        <v>37207892</v>
      </c>
    </row>
    <row r="65" spans="2:8" ht="12" customHeight="1" x14ac:dyDescent="0.2">
      <c r="B65" s="46"/>
      <c r="C65" s="38"/>
      <c r="D65" s="40"/>
      <c r="E65" s="16"/>
      <c r="F65" s="42" t="s">
        <v>270</v>
      </c>
      <c r="G65" s="138">
        <v>362987646</v>
      </c>
      <c r="H65" s="41">
        <v>322961460</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1024487992</v>
      </c>
      <c r="H72" s="44">
        <f>H59+H63+H69</f>
        <v>835679311</v>
      </c>
    </row>
    <row r="73" spans="2:8" ht="16.5" x14ac:dyDescent="0.2">
      <c r="B73" s="47"/>
      <c r="C73" s="48"/>
      <c r="D73" s="49"/>
      <c r="E73" s="28"/>
      <c r="F73" s="26" t="s">
        <v>278</v>
      </c>
      <c r="G73" s="50">
        <f>G57+G72</f>
        <v>1249969220</v>
      </c>
      <c r="H73" s="50">
        <f>H57+H72</f>
        <v>1091711475</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50" zoomScaleNormal="150" workbookViewId="0">
      <selection activeCell="A52" sqref="A52"/>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 min="17" max="17" width="16.6640625" customWidth="1"/>
  </cols>
  <sheetData>
    <row r="1" spans="1:17" ht="13.9" customHeight="1" x14ac:dyDescent="0.2">
      <c r="A1" s="323" t="s">
        <v>130</v>
      </c>
      <c r="B1" s="324"/>
      <c r="C1" s="324"/>
      <c r="D1" s="324"/>
      <c r="E1" s="324"/>
      <c r="F1" s="324"/>
      <c r="G1" s="324"/>
      <c r="H1" s="324"/>
      <c r="I1" s="324"/>
      <c r="J1" s="324"/>
      <c r="K1" s="324"/>
      <c r="L1" s="324"/>
      <c r="M1" s="324"/>
      <c r="N1" s="324"/>
      <c r="O1" s="325"/>
    </row>
    <row r="2" spans="1:17" ht="13.9" customHeight="1" x14ac:dyDescent="0.2">
      <c r="A2" s="326" t="s">
        <v>165</v>
      </c>
      <c r="B2" s="291"/>
      <c r="C2" s="291"/>
      <c r="D2" s="291"/>
      <c r="E2" s="291"/>
      <c r="F2" s="291"/>
      <c r="G2" s="291"/>
      <c r="H2" s="291"/>
      <c r="I2" s="291"/>
      <c r="J2" s="291"/>
      <c r="K2" s="291"/>
      <c r="L2" s="291"/>
      <c r="M2" s="291"/>
      <c r="N2" s="291"/>
      <c r="O2" s="327"/>
    </row>
    <row r="3" spans="1:17" ht="13.9" customHeight="1" x14ac:dyDescent="0.2">
      <c r="A3" s="326" t="s">
        <v>451</v>
      </c>
      <c r="B3" s="291"/>
      <c r="C3" s="291"/>
      <c r="D3" s="291"/>
      <c r="E3" s="291"/>
      <c r="F3" s="291"/>
      <c r="G3" s="291"/>
      <c r="H3" s="291"/>
      <c r="I3" s="291"/>
      <c r="J3" s="291"/>
      <c r="K3" s="291"/>
      <c r="L3" s="291"/>
      <c r="M3" s="291"/>
      <c r="N3" s="291"/>
      <c r="O3" s="327"/>
    </row>
    <row r="4" spans="1:17" ht="13.9" customHeight="1" x14ac:dyDescent="0.2">
      <c r="A4" s="328" t="s">
        <v>166</v>
      </c>
      <c r="B4" s="329"/>
      <c r="C4" s="329"/>
      <c r="D4" s="329"/>
      <c r="E4" s="329"/>
      <c r="F4" s="329"/>
      <c r="G4" s="329"/>
      <c r="H4" s="329"/>
      <c r="I4" s="329"/>
      <c r="J4" s="329"/>
      <c r="K4" s="329"/>
      <c r="L4" s="329"/>
      <c r="M4" s="329"/>
      <c r="N4" s="329"/>
      <c r="O4" s="330"/>
    </row>
    <row r="5" spans="1:17" ht="42.75" customHeight="1" x14ac:dyDescent="0.2">
      <c r="A5" s="156" t="s">
        <v>279</v>
      </c>
      <c r="B5" s="331" t="s">
        <v>448</v>
      </c>
      <c r="C5" s="332"/>
      <c r="D5" s="331" t="s">
        <v>280</v>
      </c>
      <c r="E5" s="333"/>
      <c r="F5" s="331" t="s">
        <v>281</v>
      </c>
      <c r="G5" s="333"/>
      <c r="H5" s="331" t="s">
        <v>282</v>
      </c>
      <c r="I5" s="333"/>
      <c r="J5" s="334" t="s">
        <v>359</v>
      </c>
      <c r="K5" s="332"/>
      <c r="L5" s="331" t="s">
        <v>283</v>
      </c>
      <c r="M5" s="333"/>
      <c r="N5" s="331" t="s">
        <v>284</v>
      </c>
      <c r="O5" s="333"/>
    </row>
    <row r="6" spans="1:17" x14ac:dyDescent="0.2">
      <c r="A6" s="53" t="s">
        <v>285</v>
      </c>
      <c r="B6" s="319">
        <f>B7+B11</f>
        <v>0</v>
      </c>
      <c r="C6" s="320"/>
      <c r="D6" s="319">
        <f t="shared" ref="D6" si="0">D7+D11</f>
        <v>0</v>
      </c>
      <c r="E6" s="320"/>
      <c r="F6" s="319">
        <f t="shared" ref="F6" si="1">F7+F11</f>
        <v>0</v>
      </c>
      <c r="G6" s="320"/>
      <c r="H6" s="319">
        <f t="shared" ref="H6" si="2">H7+H11</f>
        <v>0</v>
      </c>
      <c r="I6" s="320"/>
      <c r="J6" s="319">
        <f t="shared" ref="J6" si="3">J7+J11</f>
        <v>0</v>
      </c>
      <c r="K6" s="320"/>
      <c r="L6" s="319">
        <f t="shared" ref="L6" si="4">L7+L11</f>
        <v>0</v>
      </c>
      <c r="M6" s="320"/>
      <c r="N6" s="319">
        <f t="shared" ref="N6" si="5">N7+N11</f>
        <v>0</v>
      </c>
      <c r="O6" s="320"/>
    </row>
    <row r="7" spans="1:17" ht="13.15" customHeight="1" x14ac:dyDescent="0.2">
      <c r="A7" s="54" t="s">
        <v>286</v>
      </c>
      <c r="B7" s="314">
        <f>B8+B9+B10</f>
        <v>0</v>
      </c>
      <c r="C7" s="315"/>
      <c r="D7" s="314">
        <f t="shared" ref="D7" si="6">D8+D9+D10</f>
        <v>0</v>
      </c>
      <c r="E7" s="315"/>
      <c r="F7" s="314">
        <f t="shared" ref="F7" si="7">F8+F9+F10</f>
        <v>0</v>
      </c>
      <c r="G7" s="315"/>
      <c r="H7" s="314">
        <f t="shared" ref="H7" si="8">H8+H9+H10</f>
        <v>0</v>
      </c>
      <c r="I7" s="315"/>
      <c r="J7" s="314">
        <f t="shared" ref="J7" si="9">J8+J9+J10</f>
        <v>0</v>
      </c>
      <c r="K7" s="315"/>
      <c r="L7" s="314">
        <f t="shared" ref="L7" si="10">L8+L9+L10</f>
        <v>0</v>
      </c>
      <c r="M7" s="315"/>
      <c r="N7" s="314">
        <f t="shared" ref="N7" si="11">N8+N9+N10</f>
        <v>0</v>
      </c>
      <c r="O7" s="315"/>
    </row>
    <row r="8" spans="1:17" ht="13.15" customHeight="1" x14ac:dyDescent="0.2">
      <c r="A8" s="55" t="s">
        <v>287</v>
      </c>
      <c r="B8" s="293">
        <v>0</v>
      </c>
      <c r="C8" s="294"/>
      <c r="D8" s="293">
        <v>0</v>
      </c>
      <c r="E8" s="294"/>
      <c r="F8" s="293">
        <v>0</v>
      </c>
      <c r="G8" s="294"/>
      <c r="H8" s="293">
        <v>0</v>
      </c>
      <c r="I8" s="294"/>
      <c r="J8" s="293">
        <v>0</v>
      </c>
      <c r="K8" s="294"/>
      <c r="L8" s="293">
        <v>0</v>
      </c>
      <c r="M8" s="294"/>
      <c r="N8" s="293">
        <v>0</v>
      </c>
      <c r="O8" s="294"/>
    </row>
    <row r="9" spans="1:17" ht="13.9" customHeight="1" x14ac:dyDescent="0.2">
      <c r="A9" s="55" t="s">
        <v>288</v>
      </c>
      <c r="B9" s="293">
        <v>0</v>
      </c>
      <c r="C9" s="294"/>
      <c r="D9" s="293">
        <v>0</v>
      </c>
      <c r="E9" s="294"/>
      <c r="F9" s="293">
        <v>0</v>
      </c>
      <c r="G9" s="294"/>
      <c r="H9" s="293">
        <v>0</v>
      </c>
      <c r="I9" s="294"/>
      <c r="J9" s="293">
        <v>0</v>
      </c>
      <c r="K9" s="294"/>
      <c r="L9" s="293">
        <v>0</v>
      </c>
      <c r="M9" s="294"/>
      <c r="N9" s="293">
        <v>0</v>
      </c>
      <c r="O9" s="294"/>
    </row>
    <row r="10" spans="1:17" ht="13.15" customHeight="1" x14ac:dyDescent="0.2">
      <c r="A10" s="55" t="s">
        <v>289</v>
      </c>
      <c r="B10" s="293">
        <v>0</v>
      </c>
      <c r="C10" s="294"/>
      <c r="D10" s="293">
        <v>0</v>
      </c>
      <c r="E10" s="294"/>
      <c r="F10" s="293">
        <v>0</v>
      </c>
      <c r="G10" s="294"/>
      <c r="H10" s="293">
        <v>0</v>
      </c>
      <c r="I10" s="294"/>
      <c r="J10" s="293">
        <v>0</v>
      </c>
      <c r="K10" s="294"/>
      <c r="L10" s="293">
        <v>0</v>
      </c>
      <c r="M10" s="294"/>
      <c r="N10" s="293">
        <v>0</v>
      </c>
      <c r="O10" s="294"/>
    </row>
    <row r="11" spans="1:17" ht="13.15" customHeight="1" x14ac:dyDescent="0.2">
      <c r="A11" s="56" t="s">
        <v>290</v>
      </c>
      <c r="B11" s="314">
        <f>B12+B13+B14</f>
        <v>0</v>
      </c>
      <c r="C11" s="315"/>
      <c r="D11" s="314">
        <f t="shared" ref="D11" si="12">D12+D13+D14</f>
        <v>0</v>
      </c>
      <c r="E11" s="315"/>
      <c r="F11" s="314">
        <f t="shared" ref="F11" si="13">F12+F13+F14</f>
        <v>0</v>
      </c>
      <c r="G11" s="315"/>
      <c r="H11" s="314">
        <f t="shared" ref="H11" si="14">H12+H13+H14</f>
        <v>0</v>
      </c>
      <c r="I11" s="315"/>
      <c r="J11" s="314">
        <f t="shared" ref="J11" si="15">J12+J13+J14</f>
        <v>0</v>
      </c>
      <c r="K11" s="315"/>
      <c r="L11" s="314">
        <f t="shared" ref="L11" si="16">L12+L13+L14</f>
        <v>0</v>
      </c>
      <c r="M11" s="315"/>
      <c r="N11" s="314">
        <f t="shared" ref="N11" si="17">N12+N13+N14</f>
        <v>0</v>
      </c>
      <c r="O11" s="315"/>
    </row>
    <row r="12" spans="1:17" ht="13.15" customHeight="1" x14ac:dyDescent="0.2">
      <c r="A12" s="55" t="s">
        <v>291</v>
      </c>
      <c r="B12" s="293">
        <v>0</v>
      </c>
      <c r="C12" s="294"/>
      <c r="D12" s="293">
        <v>0</v>
      </c>
      <c r="E12" s="294"/>
      <c r="F12" s="293">
        <v>0</v>
      </c>
      <c r="G12" s="294"/>
      <c r="H12" s="293">
        <v>0</v>
      </c>
      <c r="I12" s="294"/>
      <c r="J12" s="293">
        <v>0</v>
      </c>
      <c r="K12" s="294"/>
      <c r="L12" s="293">
        <v>0</v>
      </c>
      <c r="M12" s="294"/>
      <c r="N12" s="293">
        <v>0</v>
      </c>
      <c r="O12" s="294"/>
    </row>
    <row r="13" spans="1:17" ht="13.15" customHeight="1" x14ac:dyDescent="0.2">
      <c r="A13" s="55" t="s">
        <v>292</v>
      </c>
      <c r="B13" s="293">
        <v>0</v>
      </c>
      <c r="C13" s="294"/>
      <c r="D13" s="293">
        <v>0</v>
      </c>
      <c r="E13" s="294"/>
      <c r="F13" s="293">
        <v>0</v>
      </c>
      <c r="G13" s="294"/>
      <c r="H13" s="293">
        <v>0</v>
      </c>
      <c r="I13" s="294"/>
      <c r="J13" s="293">
        <v>0</v>
      </c>
      <c r="K13" s="294"/>
      <c r="L13" s="293">
        <v>0</v>
      </c>
      <c r="M13" s="294"/>
      <c r="N13" s="293">
        <v>0</v>
      </c>
      <c r="O13" s="294"/>
    </row>
    <row r="14" spans="1:17" ht="10.9" customHeight="1" x14ac:dyDescent="0.2">
      <c r="A14" s="55" t="s">
        <v>293</v>
      </c>
      <c r="B14" s="293">
        <v>0</v>
      </c>
      <c r="C14" s="294"/>
      <c r="D14" s="293">
        <v>0</v>
      </c>
      <c r="E14" s="294"/>
      <c r="F14" s="293">
        <v>0</v>
      </c>
      <c r="G14" s="294"/>
      <c r="H14" s="293">
        <v>0</v>
      </c>
      <c r="I14" s="294"/>
      <c r="J14" s="293">
        <v>0</v>
      </c>
      <c r="K14" s="294"/>
      <c r="L14" s="293">
        <v>0</v>
      </c>
      <c r="M14" s="294"/>
      <c r="N14" s="293">
        <v>0</v>
      </c>
      <c r="O14" s="294"/>
    </row>
    <row r="15" spans="1:17" ht="12" customHeight="1" x14ac:dyDescent="0.2">
      <c r="A15" s="6" t="s">
        <v>294</v>
      </c>
      <c r="B15" s="316">
        <v>256032164</v>
      </c>
      <c r="C15" s="317"/>
      <c r="D15" s="312">
        <v>0</v>
      </c>
      <c r="E15" s="313"/>
      <c r="F15" s="312">
        <v>0</v>
      </c>
      <c r="G15" s="313"/>
      <c r="H15" s="312">
        <v>0</v>
      </c>
      <c r="I15" s="313"/>
      <c r="J15" s="316">
        <v>225481228</v>
      </c>
      <c r="K15" s="317"/>
      <c r="L15" s="312">
        <v>0</v>
      </c>
      <c r="M15" s="313"/>
      <c r="N15" s="312">
        <v>0</v>
      </c>
      <c r="O15" s="313"/>
      <c r="P15" s="2" t="s">
        <v>90</v>
      </c>
      <c r="Q15" s="266"/>
    </row>
    <row r="16" spans="1:17" ht="24.75" x14ac:dyDescent="0.2">
      <c r="A16" s="57" t="s">
        <v>295</v>
      </c>
      <c r="B16" s="310">
        <f>B6+B15</f>
        <v>256032164</v>
      </c>
      <c r="C16" s="311"/>
      <c r="D16" s="310">
        <f>D6+D15</f>
        <v>0</v>
      </c>
      <c r="E16" s="311"/>
      <c r="F16" s="310">
        <f>F6+F15</f>
        <v>0</v>
      </c>
      <c r="G16" s="311"/>
      <c r="H16" s="308">
        <f t="shared" ref="H16" si="18">H6+H15</f>
        <v>0</v>
      </c>
      <c r="I16" s="309"/>
      <c r="J16" s="310">
        <f>J6+J15</f>
        <v>225481228</v>
      </c>
      <c r="K16" s="311"/>
      <c r="L16" s="308">
        <f t="shared" ref="L16" si="19">L6+L15</f>
        <v>0</v>
      </c>
      <c r="M16" s="309"/>
      <c r="N16" s="308">
        <f t="shared" ref="N16" si="20">N6+N15</f>
        <v>0</v>
      </c>
      <c r="O16" s="309"/>
      <c r="Q16" s="8"/>
    </row>
    <row r="17" spans="1:15" ht="19.899999999999999" customHeight="1" x14ac:dyDescent="0.2">
      <c r="A17" s="58" t="s">
        <v>296</v>
      </c>
      <c r="B17" s="293"/>
      <c r="C17" s="294"/>
      <c r="D17" s="293"/>
      <c r="E17" s="294"/>
      <c r="F17" s="293"/>
      <c r="G17" s="294"/>
      <c r="H17" s="293"/>
      <c r="I17" s="294"/>
      <c r="J17" s="293"/>
      <c r="K17" s="294"/>
      <c r="L17" s="293"/>
      <c r="M17" s="294"/>
      <c r="N17" s="293"/>
      <c r="O17" s="294"/>
    </row>
    <row r="18" spans="1:15" ht="13.15" customHeight="1" x14ac:dyDescent="0.2">
      <c r="A18" s="59" t="s">
        <v>297</v>
      </c>
      <c r="B18" s="293">
        <v>0</v>
      </c>
      <c r="C18" s="294"/>
      <c r="D18" s="293">
        <v>0</v>
      </c>
      <c r="E18" s="294"/>
      <c r="F18" s="293">
        <v>0</v>
      </c>
      <c r="G18" s="294"/>
      <c r="H18" s="293">
        <v>0</v>
      </c>
      <c r="I18" s="294"/>
      <c r="J18" s="293">
        <v>0</v>
      </c>
      <c r="K18" s="294"/>
      <c r="L18" s="293">
        <v>0</v>
      </c>
      <c r="M18" s="294"/>
      <c r="N18" s="293">
        <v>0</v>
      </c>
      <c r="O18" s="294"/>
    </row>
    <row r="19" spans="1:15" ht="12" customHeight="1" x14ac:dyDescent="0.2">
      <c r="A19" s="59" t="s">
        <v>298</v>
      </c>
      <c r="B19" s="293">
        <v>0</v>
      </c>
      <c r="C19" s="294"/>
      <c r="D19" s="293">
        <v>0</v>
      </c>
      <c r="E19" s="294"/>
      <c r="F19" s="293">
        <v>0</v>
      </c>
      <c r="G19" s="294"/>
      <c r="H19" s="293">
        <v>0</v>
      </c>
      <c r="I19" s="294"/>
      <c r="J19" s="293">
        <v>0</v>
      </c>
      <c r="K19" s="294"/>
      <c r="L19" s="293">
        <v>0</v>
      </c>
      <c r="M19" s="294"/>
      <c r="N19" s="293">
        <v>0</v>
      </c>
      <c r="O19" s="294"/>
    </row>
    <row r="20" spans="1:15" x14ac:dyDescent="0.2">
      <c r="A20" s="59" t="s">
        <v>299</v>
      </c>
      <c r="B20" s="293">
        <v>0</v>
      </c>
      <c r="C20" s="294"/>
      <c r="D20" s="293">
        <v>0</v>
      </c>
      <c r="E20" s="294"/>
      <c r="F20" s="293">
        <v>0</v>
      </c>
      <c r="G20" s="294"/>
      <c r="H20" s="293">
        <v>0</v>
      </c>
      <c r="I20" s="294"/>
      <c r="J20" s="293">
        <v>0</v>
      </c>
      <c r="K20" s="294"/>
      <c r="L20" s="293">
        <v>0</v>
      </c>
      <c r="M20" s="294"/>
      <c r="N20" s="293">
        <v>0</v>
      </c>
      <c r="O20" s="294"/>
    </row>
    <row r="21" spans="1:15" ht="25.5" x14ac:dyDescent="0.2">
      <c r="A21" s="60" t="s">
        <v>300</v>
      </c>
      <c r="B21" s="293"/>
      <c r="C21" s="294"/>
      <c r="D21" s="293"/>
      <c r="E21" s="294"/>
      <c r="F21" s="293"/>
      <c r="G21" s="294"/>
      <c r="H21" s="293"/>
      <c r="I21" s="294"/>
      <c r="J21" s="293"/>
      <c r="K21" s="294"/>
      <c r="L21" s="293"/>
      <c r="M21" s="294"/>
      <c r="N21" s="293"/>
      <c r="O21" s="294"/>
    </row>
    <row r="22" spans="1:15" ht="13.15" customHeight="1" x14ac:dyDescent="0.2">
      <c r="A22" s="59" t="s">
        <v>301</v>
      </c>
      <c r="B22" s="293">
        <v>0</v>
      </c>
      <c r="C22" s="294"/>
      <c r="D22" s="293">
        <v>0</v>
      </c>
      <c r="E22" s="294"/>
      <c r="F22" s="293">
        <v>0</v>
      </c>
      <c r="G22" s="294"/>
      <c r="H22" s="293">
        <v>0</v>
      </c>
      <c r="I22" s="294"/>
      <c r="J22" s="293">
        <v>0</v>
      </c>
      <c r="K22" s="294"/>
      <c r="L22" s="293">
        <v>0</v>
      </c>
      <c r="M22" s="294"/>
      <c r="N22" s="293">
        <v>0</v>
      </c>
      <c r="O22" s="294"/>
    </row>
    <row r="23" spans="1:15" ht="13.9" customHeight="1" x14ac:dyDescent="0.2">
      <c r="A23" s="59" t="s">
        <v>302</v>
      </c>
      <c r="B23" s="293">
        <v>0</v>
      </c>
      <c r="C23" s="294"/>
      <c r="D23" s="293">
        <v>0</v>
      </c>
      <c r="E23" s="294"/>
      <c r="F23" s="293">
        <v>0</v>
      </c>
      <c r="G23" s="294"/>
      <c r="H23" s="293">
        <v>0</v>
      </c>
      <c r="I23" s="294"/>
      <c r="J23" s="293">
        <v>0</v>
      </c>
      <c r="K23" s="294"/>
      <c r="L23" s="293">
        <v>0</v>
      </c>
      <c r="M23" s="294"/>
      <c r="N23" s="293">
        <v>0</v>
      </c>
      <c r="O23" s="294"/>
    </row>
    <row r="24" spans="1:15" ht="16.5" x14ac:dyDescent="0.2">
      <c r="A24" s="61" t="s">
        <v>303</v>
      </c>
      <c r="B24" s="295">
        <v>0</v>
      </c>
      <c r="C24" s="296"/>
      <c r="D24" s="295">
        <v>0</v>
      </c>
      <c r="E24" s="296"/>
      <c r="F24" s="295">
        <v>0</v>
      </c>
      <c r="G24" s="296"/>
      <c r="H24" s="295">
        <v>0</v>
      </c>
      <c r="I24" s="296"/>
      <c r="J24" s="295">
        <v>0</v>
      </c>
      <c r="K24" s="296"/>
      <c r="L24" s="295">
        <v>0</v>
      </c>
      <c r="M24" s="296"/>
      <c r="N24" s="295">
        <v>0</v>
      </c>
      <c r="O24" s="296"/>
    </row>
    <row r="25" spans="1:15" x14ac:dyDescent="0.2">
      <c r="A25" s="318"/>
      <c r="B25" s="318"/>
      <c r="C25" s="318"/>
      <c r="D25" s="318"/>
      <c r="E25" s="318"/>
      <c r="F25" s="318"/>
      <c r="G25" s="318"/>
      <c r="H25" s="318"/>
      <c r="I25" s="318"/>
      <c r="J25" s="318"/>
      <c r="K25" s="318"/>
      <c r="L25" s="318"/>
      <c r="M25" s="318"/>
      <c r="N25" s="318"/>
      <c r="O25" s="318"/>
    </row>
    <row r="26" spans="1:15" s="1" customFormat="1" ht="31.5" customHeight="1" x14ac:dyDescent="0.2">
      <c r="A26" s="298" t="s">
        <v>131</v>
      </c>
      <c r="B26" s="298"/>
      <c r="C26" s="298"/>
      <c r="D26" s="298"/>
      <c r="E26" s="298"/>
      <c r="F26" s="298"/>
      <c r="G26" s="298"/>
      <c r="H26" s="298"/>
      <c r="I26" s="298"/>
      <c r="J26" s="298"/>
      <c r="K26" s="298"/>
      <c r="L26" s="298"/>
      <c r="M26" s="298"/>
      <c r="N26" s="298"/>
      <c r="O26" s="298"/>
    </row>
    <row r="27" spans="1:15" s="1" customFormat="1" ht="15" customHeight="1" x14ac:dyDescent="0.2">
      <c r="A27" s="297" t="s">
        <v>49</v>
      </c>
      <c r="B27" s="297"/>
      <c r="C27" s="297"/>
      <c r="D27" s="297"/>
      <c r="E27" s="297"/>
      <c r="F27" s="297"/>
      <c r="G27" s="297"/>
      <c r="H27" s="297"/>
      <c r="I27" s="297"/>
      <c r="J27" s="297"/>
      <c r="K27" s="297"/>
      <c r="L27" s="297"/>
      <c r="M27" s="297"/>
      <c r="N27" s="297"/>
      <c r="O27" s="297"/>
    </row>
    <row r="28" spans="1:15" s="1" customFormat="1" ht="7.5" customHeight="1" x14ac:dyDescent="0.2">
      <c r="A28" s="299"/>
      <c r="B28" s="299"/>
      <c r="C28" s="299"/>
      <c r="D28" s="299"/>
      <c r="E28" s="299"/>
      <c r="F28" s="299"/>
      <c r="G28" s="299"/>
      <c r="H28" s="299"/>
      <c r="I28" s="299"/>
      <c r="J28" s="299"/>
      <c r="K28" s="299"/>
      <c r="L28" s="299"/>
      <c r="M28" s="299"/>
      <c r="N28" s="299"/>
      <c r="O28" s="299"/>
    </row>
    <row r="29" spans="1:15" ht="37.9" customHeight="1" x14ac:dyDescent="0.2">
      <c r="A29" s="321" t="s">
        <v>304</v>
      </c>
      <c r="B29" s="322"/>
      <c r="C29" s="321" t="s">
        <v>305</v>
      </c>
      <c r="D29" s="322"/>
      <c r="E29" s="321" t="s">
        <v>306</v>
      </c>
      <c r="F29" s="322"/>
      <c r="G29" s="321" t="s">
        <v>307</v>
      </c>
      <c r="H29" s="322"/>
      <c r="I29" s="321" t="s">
        <v>308</v>
      </c>
      <c r="J29" s="322"/>
      <c r="K29" s="321" t="s">
        <v>309</v>
      </c>
      <c r="L29" s="322"/>
      <c r="M29" s="51"/>
      <c r="N29" s="51"/>
      <c r="O29" s="51"/>
    </row>
    <row r="30" spans="1:15" ht="18" customHeight="1" x14ac:dyDescent="0.2">
      <c r="A30" s="306" t="s">
        <v>310</v>
      </c>
      <c r="B30" s="307"/>
      <c r="C30" s="300"/>
      <c r="D30" s="301"/>
      <c r="E30" s="300"/>
      <c r="F30" s="301"/>
      <c r="G30" s="300"/>
      <c r="H30" s="301"/>
      <c r="I30" s="300"/>
      <c r="J30" s="301"/>
      <c r="K30" s="300"/>
      <c r="L30" s="301"/>
      <c r="M30" s="51"/>
      <c r="N30" s="51"/>
      <c r="O30" s="51"/>
    </row>
    <row r="31" spans="1:15" ht="13.15" customHeight="1" x14ac:dyDescent="0.2">
      <c r="A31" s="304" t="s">
        <v>311</v>
      </c>
      <c r="B31" s="305"/>
      <c r="C31" s="293">
        <v>0</v>
      </c>
      <c r="D31" s="294"/>
      <c r="E31" s="293">
        <v>0</v>
      </c>
      <c r="F31" s="294"/>
      <c r="G31" s="293">
        <v>0</v>
      </c>
      <c r="H31" s="294"/>
      <c r="I31" s="293">
        <v>0</v>
      </c>
      <c r="J31" s="294"/>
      <c r="K31" s="293">
        <v>0</v>
      </c>
      <c r="L31" s="294"/>
      <c r="M31" s="51"/>
      <c r="N31" s="51"/>
      <c r="O31" s="51"/>
    </row>
    <row r="32" spans="1:15" ht="13.15" customHeight="1" x14ac:dyDescent="0.2">
      <c r="A32" s="304" t="s">
        <v>312</v>
      </c>
      <c r="B32" s="305"/>
      <c r="C32" s="293">
        <v>0</v>
      </c>
      <c r="D32" s="294"/>
      <c r="E32" s="293">
        <v>0</v>
      </c>
      <c r="F32" s="294"/>
      <c r="G32" s="293">
        <v>0</v>
      </c>
      <c r="H32" s="294"/>
      <c r="I32" s="293">
        <v>0</v>
      </c>
      <c r="J32" s="294"/>
      <c r="K32" s="293">
        <v>0</v>
      </c>
      <c r="L32" s="294"/>
      <c r="M32" s="51"/>
      <c r="N32" s="51"/>
      <c r="O32" s="51"/>
    </row>
    <row r="33" spans="1:15" ht="13.15" customHeight="1" x14ac:dyDescent="0.2">
      <c r="A33" s="302" t="s">
        <v>313</v>
      </c>
      <c r="B33" s="303"/>
      <c r="C33" s="295">
        <v>0</v>
      </c>
      <c r="D33" s="296"/>
      <c r="E33" s="295">
        <v>0</v>
      </c>
      <c r="F33" s="296"/>
      <c r="G33" s="295">
        <v>0</v>
      </c>
      <c r="H33" s="296"/>
      <c r="I33" s="295">
        <v>0</v>
      </c>
      <c r="J33" s="296"/>
      <c r="K33" s="295">
        <v>0</v>
      </c>
      <c r="L33" s="296"/>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A52" sqref="A52"/>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35" t="s">
        <v>130</v>
      </c>
      <c r="B1" s="336"/>
      <c r="C1" s="336"/>
      <c r="D1" s="336"/>
      <c r="E1" s="336"/>
      <c r="F1" s="336"/>
      <c r="G1" s="336"/>
      <c r="H1" s="336"/>
      <c r="I1" s="336"/>
      <c r="J1" s="336"/>
      <c r="K1" s="337"/>
    </row>
    <row r="2" spans="1:11" x14ac:dyDescent="0.2">
      <c r="A2" s="338" t="s">
        <v>168</v>
      </c>
      <c r="B2" s="339"/>
      <c r="C2" s="339"/>
      <c r="D2" s="339"/>
      <c r="E2" s="339"/>
      <c r="F2" s="339"/>
      <c r="G2" s="339"/>
      <c r="H2" s="339"/>
      <c r="I2" s="339"/>
      <c r="J2" s="339"/>
      <c r="K2" s="340"/>
    </row>
    <row r="3" spans="1:11" x14ac:dyDescent="0.2">
      <c r="A3" s="338" t="s">
        <v>451</v>
      </c>
      <c r="B3" s="339"/>
      <c r="C3" s="339"/>
      <c r="D3" s="339"/>
      <c r="E3" s="339"/>
      <c r="F3" s="339"/>
      <c r="G3" s="339"/>
      <c r="H3" s="339"/>
      <c r="I3" s="339"/>
      <c r="J3" s="339"/>
      <c r="K3" s="340"/>
    </row>
    <row r="4" spans="1:11" x14ac:dyDescent="0.2">
      <c r="A4" s="341" t="s">
        <v>166</v>
      </c>
      <c r="B4" s="342"/>
      <c r="C4" s="342"/>
      <c r="D4" s="342"/>
      <c r="E4" s="342"/>
      <c r="F4" s="342"/>
      <c r="G4" s="342"/>
      <c r="H4" s="342"/>
      <c r="I4" s="342"/>
      <c r="J4" s="342"/>
      <c r="K4" s="343"/>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30" zoomScaleNormal="130" workbookViewId="0">
      <selection activeCell="A52" sqref="A52"/>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48" t="s">
        <v>130</v>
      </c>
      <c r="B1" s="349"/>
      <c r="C1" s="349"/>
      <c r="D1" s="349"/>
      <c r="E1" s="350"/>
    </row>
    <row r="2" spans="1:7" x14ac:dyDescent="0.2">
      <c r="A2" s="362" t="s">
        <v>326</v>
      </c>
      <c r="B2" s="363"/>
      <c r="C2" s="363"/>
      <c r="D2" s="363"/>
      <c r="E2" s="364"/>
    </row>
    <row r="3" spans="1:7" x14ac:dyDescent="0.2">
      <c r="A3" s="362" t="s">
        <v>451</v>
      </c>
      <c r="B3" s="363"/>
      <c r="C3" s="363"/>
      <c r="D3" s="363"/>
      <c r="E3" s="364"/>
    </row>
    <row r="4" spans="1:7" x14ac:dyDescent="0.2">
      <c r="A4" s="374" t="s">
        <v>166</v>
      </c>
      <c r="B4" s="375"/>
      <c r="C4" s="363"/>
      <c r="D4" s="363"/>
      <c r="E4" s="364"/>
    </row>
    <row r="5" spans="1:7" ht="26.25" customHeight="1" x14ac:dyDescent="0.2">
      <c r="A5" s="381" t="s">
        <v>50</v>
      </c>
      <c r="B5" s="382"/>
      <c r="C5" s="157" t="s">
        <v>160</v>
      </c>
      <c r="D5" s="157" t="s">
        <v>106</v>
      </c>
      <c r="E5" s="157" t="s">
        <v>107</v>
      </c>
    </row>
    <row r="6" spans="1:7" ht="19.149999999999999" customHeight="1" x14ac:dyDescent="0.2">
      <c r="A6" s="355" t="s">
        <v>327</v>
      </c>
      <c r="B6" s="356"/>
      <c r="C6" s="69">
        <f>C7+C8+C9</f>
        <v>959360779</v>
      </c>
      <c r="D6" s="69">
        <f>D7+D8+D9</f>
        <v>860858166</v>
      </c>
      <c r="E6" s="69">
        <f t="shared" ref="E6" si="0">E7+E8+E9</f>
        <v>860858166</v>
      </c>
    </row>
    <row r="7" spans="1:7" ht="11.25" customHeight="1" x14ac:dyDescent="0.2">
      <c r="A7" s="357" t="s">
        <v>328</v>
      </c>
      <c r="B7" s="358"/>
      <c r="C7" s="70">
        <f>'FORMATO 5'!B14</f>
        <v>60000000</v>
      </c>
      <c r="D7" s="70">
        <v>93187642</v>
      </c>
      <c r="E7" s="70">
        <v>93187642</v>
      </c>
    </row>
    <row r="8" spans="1:7" ht="12" customHeight="1" x14ac:dyDescent="0.2">
      <c r="A8" s="357" t="s">
        <v>329</v>
      </c>
      <c r="B8" s="359"/>
      <c r="C8" s="71">
        <v>899360779</v>
      </c>
      <c r="D8" s="70">
        <v>767670524</v>
      </c>
      <c r="E8" s="70">
        <v>767670524</v>
      </c>
      <c r="G8" s="4"/>
    </row>
    <row r="9" spans="1:7" ht="13.15" customHeight="1" x14ac:dyDescent="0.2">
      <c r="A9" s="357" t="s">
        <v>330</v>
      </c>
      <c r="B9" s="358"/>
      <c r="C9" s="70">
        <v>0</v>
      </c>
      <c r="D9" s="70">
        <v>0</v>
      </c>
      <c r="E9" s="70">
        <v>0</v>
      </c>
    </row>
    <row r="10" spans="1:7" ht="13.9" customHeight="1" x14ac:dyDescent="0.2">
      <c r="A10" s="360" t="s">
        <v>331</v>
      </c>
      <c r="B10" s="361"/>
      <c r="C10" s="69">
        <f>C11+C12</f>
        <v>959360779</v>
      </c>
      <c r="D10" s="69">
        <f t="shared" ref="D10:E10" si="1">D11+D12</f>
        <v>698280363</v>
      </c>
      <c r="E10" s="69">
        <f t="shared" si="1"/>
        <v>694421166</v>
      </c>
    </row>
    <row r="11" spans="1:7" ht="12" customHeight="1" x14ac:dyDescent="0.2">
      <c r="A11" s="357" t="s">
        <v>332</v>
      </c>
      <c r="B11" s="358"/>
      <c r="C11" s="70">
        <v>60000000</v>
      </c>
      <c r="D11" s="70">
        <v>63380331</v>
      </c>
      <c r="E11" s="70">
        <v>62870737</v>
      </c>
      <c r="F11" s="189"/>
    </row>
    <row r="12" spans="1:7" ht="9.75" customHeight="1" x14ac:dyDescent="0.2">
      <c r="A12" s="357" t="s">
        <v>333</v>
      </c>
      <c r="B12" s="358"/>
      <c r="C12" s="70">
        <v>899360779</v>
      </c>
      <c r="D12" s="70">
        <v>634900032</v>
      </c>
      <c r="E12" s="70">
        <v>631550429</v>
      </c>
    </row>
    <row r="13" spans="1:7" ht="12" customHeight="1" x14ac:dyDescent="0.2">
      <c r="A13" s="369" t="s">
        <v>334</v>
      </c>
      <c r="B13" s="383"/>
      <c r="C13" s="140">
        <f>C14+C15</f>
        <v>0</v>
      </c>
      <c r="D13" s="69">
        <f>D14+D15</f>
        <v>12152835</v>
      </c>
      <c r="E13" s="69">
        <f t="shared" ref="E13" si="2">E14+E15</f>
        <v>11923167</v>
      </c>
    </row>
    <row r="14" spans="1:7" ht="13.5" customHeight="1" x14ac:dyDescent="0.2">
      <c r="A14" s="357" t="s">
        <v>335</v>
      </c>
      <c r="B14" s="358"/>
      <c r="C14" s="70">
        <v>0</v>
      </c>
      <c r="D14" s="70">
        <v>5595367</v>
      </c>
      <c r="E14" s="70">
        <v>5365699</v>
      </c>
    </row>
    <row r="15" spans="1:7" ht="13.5" customHeight="1" x14ac:dyDescent="0.2">
      <c r="A15" s="357" t="s">
        <v>173</v>
      </c>
      <c r="B15" s="358"/>
      <c r="C15" s="142">
        <v>0</v>
      </c>
      <c r="D15" s="70">
        <v>6557468</v>
      </c>
      <c r="E15" s="70">
        <v>6557468</v>
      </c>
    </row>
    <row r="16" spans="1:7" x14ac:dyDescent="0.2">
      <c r="A16" s="369" t="s">
        <v>97</v>
      </c>
      <c r="B16" s="361"/>
      <c r="C16" s="69">
        <f>C6-C10+C13</f>
        <v>0</v>
      </c>
      <c r="D16" s="69">
        <f>D6-D10+D13</f>
        <v>174730638</v>
      </c>
      <c r="E16" s="69">
        <f>E6-E10+E13</f>
        <v>178360167</v>
      </c>
    </row>
    <row r="17" spans="1:5" x14ac:dyDescent="0.2">
      <c r="A17" s="369" t="s">
        <v>96</v>
      </c>
      <c r="B17" s="361"/>
      <c r="C17" s="69">
        <f>C16-C9</f>
        <v>0</v>
      </c>
      <c r="D17" s="69">
        <f>D16-D9</f>
        <v>174730638</v>
      </c>
      <c r="E17" s="69">
        <f>E16-E9</f>
        <v>178360167</v>
      </c>
    </row>
    <row r="18" spans="1:5" ht="18.75" customHeight="1" x14ac:dyDescent="0.2">
      <c r="A18" s="378" t="s">
        <v>336</v>
      </c>
      <c r="B18" s="377"/>
      <c r="C18" s="73">
        <f>C17-C13</f>
        <v>0</v>
      </c>
      <c r="D18" s="73">
        <f>D17-D13</f>
        <v>162577803</v>
      </c>
      <c r="E18" s="73">
        <f>E17-E13</f>
        <v>166437000</v>
      </c>
    </row>
    <row r="19" spans="1:5" ht="9" customHeight="1" x14ac:dyDescent="0.2">
      <c r="A19" s="72"/>
      <c r="B19" s="72"/>
      <c r="C19" s="74"/>
      <c r="D19" s="74"/>
      <c r="E19" s="74"/>
    </row>
    <row r="20" spans="1:5" x14ac:dyDescent="0.2">
      <c r="A20" s="379" t="s">
        <v>164</v>
      </c>
      <c r="B20" s="380"/>
      <c r="C20" s="157" t="s">
        <v>161</v>
      </c>
      <c r="D20" s="157" t="s">
        <v>106</v>
      </c>
      <c r="E20" s="157" t="s">
        <v>108</v>
      </c>
    </row>
    <row r="21" spans="1:5" x14ac:dyDescent="0.2">
      <c r="A21" s="365" t="s">
        <v>169</v>
      </c>
      <c r="B21" s="366"/>
      <c r="C21" s="75">
        <f>C22+C23</f>
        <v>0</v>
      </c>
      <c r="D21" s="75">
        <f t="shared" ref="D21:E21" si="3">D22+D23</f>
        <v>0</v>
      </c>
      <c r="E21" s="75">
        <f t="shared" si="3"/>
        <v>0</v>
      </c>
    </row>
    <row r="22" spans="1:5" x14ac:dyDescent="0.2">
      <c r="A22" s="370" t="s">
        <v>98</v>
      </c>
      <c r="B22" s="371"/>
      <c r="C22" s="76">
        <v>0</v>
      </c>
      <c r="D22" s="75">
        <v>0</v>
      </c>
      <c r="E22" s="75">
        <v>0</v>
      </c>
    </row>
    <row r="23" spans="1:5" ht="16.5" customHeight="1" x14ac:dyDescent="0.2">
      <c r="A23" s="370" t="s">
        <v>99</v>
      </c>
      <c r="B23" s="372"/>
      <c r="C23" s="75">
        <v>0</v>
      </c>
      <c r="D23" s="75">
        <v>0</v>
      </c>
      <c r="E23" s="75">
        <v>0</v>
      </c>
    </row>
    <row r="24" spans="1:5" x14ac:dyDescent="0.2">
      <c r="A24" s="376" t="s">
        <v>337</v>
      </c>
      <c r="B24" s="377"/>
      <c r="C24" s="77">
        <f>C18+C21</f>
        <v>0</v>
      </c>
      <c r="D24" s="77">
        <f>D18+D21</f>
        <v>162577803</v>
      </c>
      <c r="E24" s="77">
        <f t="shared" ref="E24" si="4">E18+E21</f>
        <v>166437000</v>
      </c>
    </row>
    <row r="25" spans="1:5" ht="18" x14ac:dyDescent="0.2">
      <c r="A25" s="381" t="s">
        <v>164</v>
      </c>
      <c r="B25" s="380"/>
      <c r="C25" s="157" t="s">
        <v>162</v>
      </c>
      <c r="D25" s="157" t="s">
        <v>106</v>
      </c>
      <c r="E25" s="157" t="s">
        <v>107</v>
      </c>
    </row>
    <row r="26" spans="1:5" ht="14.25" customHeight="1" x14ac:dyDescent="0.2">
      <c r="A26" s="355" t="s">
        <v>171</v>
      </c>
      <c r="B26" s="356"/>
      <c r="C26" s="77">
        <f>C27+C28</f>
        <v>0</v>
      </c>
      <c r="D26" s="77">
        <f t="shared" ref="D26:E26" si="5">D27+D28</f>
        <v>0</v>
      </c>
      <c r="E26" s="77">
        <f t="shared" si="5"/>
        <v>0</v>
      </c>
    </row>
    <row r="27" spans="1:5" x14ac:dyDescent="0.2">
      <c r="A27" s="351" t="s">
        <v>100</v>
      </c>
      <c r="B27" s="352"/>
      <c r="C27" s="75">
        <v>0</v>
      </c>
      <c r="D27" s="75">
        <v>0</v>
      </c>
      <c r="E27" s="75">
        <v>0</v>
      </c>
    </row>
    <row r="28" spans="1:5" x14ac:dyDescent="0.2">
      <c r="A28" s="351" t="s">
        <v>101</v>
      </c>
      <c r="B28" s="352"/>
      <c r="C28" s="75">
        <v>0</v>
      </c>
      <c r="D28" s="75">
        <v>0</v>
      </c>
      <c r="E28" s="75">
        <v>0</v>
      </c>
    </row>
    <row r="29" spans="1:5" x14ac:dyDescent="0.2">
      <c r="A29" s="353" t="s">
        <v>170</v>
      </c>
      <c r="B29" s="373"/>
      <c r="C29" s="77">
        <f>C30+C31</f>
        <v>0</v>
      </c>
      <c r="D29" s="77">
        <f t="shared" ref="D29:E29" si="6">D30+D31</f>
        <v>0</v>
      </c>
      <c r="E29" s="77">
        <f t="shared" si="6"/>
        <v>0</v>
      </c>
    </row>
    <row r="30" spans="1:5" x14ac:dyDescent="0.2">
      <c r="A30" s="351" t="s">
        <v>103</v>
      </c>
      <c r="B30" s="372"/>
      <c r="C30" s="75">
        <v>0</v>
      </c>
      <c r="D30" s="75">
        <v>0</v>
      </c>
      <c r="E30" s="75">
        <v>0</v>
      </c>
    </row>
    <row r="31" spans="1:5" x14ac:dyDescent="0.2">
      <c r="A31" s="351" t="s">
        <v>102</v>
      </c>
      <c r="B31" s="372"/>
      <c r="C31" s="75">
        <v>0</v>
      </c>
      <c r="D31" s="75">
        <v>0</v>
      </c>
      <c r="E31" s="75">
        <v>0</v>
      </c>
    </row>
    <row r="32" spans="1:5" ht="16.5" customHeight="1" x14ac:dyDescent="0.2">
      <c r="A32" s="344" t="s">
        <v>338</v>
      </c>
      <c r="B32" s="345"/>
      <c r="C32" s="78">
        <f>C26-C29</f>
        <v>0</v>
      </c>
      <c r="D32" s="78">
        <f t="shared" ref="D32:E32" si="7">D26-D29</f>
        <v>0</v>
      </c>
      <c r="E32" s="79">
        <f t="shared" si="7"/>
        <v>0</v>
      </c>
    </row>
    <row r="33" spans="1:5" ht="16.899999999999999" customHeight="1" x14ac:dyDescent="0.2">
      <c r="A33" s="158" t="s">
        <v>164</v>
      </c>
      <c r="B33" s="159"/>
      <c r="C33" s="160" t="s">
        <v>162</v>
      </c>
      <c r="D33" s="160" t="s">
        <v>106</v>
      </c>
      <c r="E33" s="161" t="s">
        <v>163</v>
      </c>
    </row>
    <row r="34" spans="1:5" x14ac:dyDescent="0.2">
      <c r="A34" s="367" t="s">
        <v>328</v>
      </c>
      <c r="B34" s="368"/>
      <c r="C34" s="84">
        <f>C7</f>
        <v>60000000</v>
      </c>
      <c r="D34" s="84">
        <f>D7</f>
        <v>93187642</v>
      </c>
      <c r="E34" s="85">
        <f t="shared" ref="E34" si="8">E7</f>
        <v>93187642</v>
      </c>
    </row>
    <row r="35" spans="1:5" ht="18.75" customHeight="1" x14ac:dyDescent="0.2">
      <c r="A35" s="346" t="s">
        <v>175</v>
      </c>
      <c r="B35" s="347"/>
      <c r="C35" s="80">
        <f>C36-C37</f>
        <v>0</v>
      </c>
      <c r="D35" s="80">
        <f t="shared" ref="D35:E35" si="9">D36-D37</f>
        <v>0</v>
      </c>
      <c r="E35" s="81">
        <f t="shared" si="9"/>
        <v>0</v>
      </c>
    </row>
    <row r="36" spans="1:5" ht="12.75" customHeight="1" x14ac:dyDescent="0.2">
      <c r="A36" s="351" t="s">
        <v>100</v>
      </c>
      <c r="B36" s="352"/>
      <c r="C36" s="80">
        <v>0</v>
      </c>
      <c r="D36" s="80">
        <v>0</v>
      </c>
      <c r="E36" s="81">
        <v>0</v>
      </c>
    </row>
    <row r="37" spans="1:5" x14ac:dyDescent="0.2">
      <c r="A37" s="351" t="s">
        <v>104</v>
      </c>
      <c r="B37" s="352"/>
      <c r="C37" s="80">
        <v>0</v>
      </c>
      <c r="D37" s="80">
        <v>0</v>
      </c>
      <c r="E37" s="81">
        <v>0</v>
      </c>
    </row>
    <row r="38" spans="1:5" x14ac:dyDescent="0.2">
      <c r="A38" s="346" t="s">
        <v>332</v>
      </c>
      <c r="B38" s="347"/>
      <c r="C38" s="80">
        <f>C11</f>
        <v>60000000</v>
      </c>
      <c r="D38" s="80">
        <f>D11</f>
        <v>63380331</v>
      </c>
      <c r="E38" s="81">
        <f t="shared" ref="E38" si="10">E11</f>
        <v>62870737</v>
      </c>
    </row>
    <row r="39" spans="1:5" ht="14.25" customHeight="1" x14ac:dyDescent="0.2">
      <c r="A39" s="346" t="s">
        <v>335</v>
      </c>
      <c r="B39" s="347"/>
      <c r="C39" s="80">
        <f>C14</f>
        <v>0</v>
      </c>
      <c r="D39" s="80">
        <f>D14</f>
        <v>5595367</v>
      </c>
      <c r="E39" s="81">
        <f t="shared" ref="E39" si="11">E14</f>
        <v>5365699</v>
      </c>
    </row>
    <row r="40" spans="1:5" ht="14.25" customHeight="1" x14ac:dyDescent="0.2">
      <c r="A40" s="353" t="s">
        <v>176</v>
      </c>
      <c r="B40" s="354"/>
      <c r="C40" s="82">
        <f>C34+C35-C38+C39</f>
        <v>0</v>
      </c>
      <c r="D40" s="82">
        <f>D34+D35-D38+D39</f>
        <v>35402678</v>
      </c>
      <c r="E40" s="83">
        <f t="shared" ref="E40" si="12">E34+E35-E38+E39</f>
        <v>35682604</v>
      </c>
    </row>
    <row r="41" spans="1:5" ht="17.25" customHeight="1" x14ac:dyDescent="0.2">
      <c r="A41" s="344" t="s">
        <v>105</v>
      </c>
      <c r="B41" s="345"/>
      <c r="C41" s="82">
        <f>C40-C35</f>
        <v>0</v>
      </c>
      <c r="D41" s="82">
        <f>D40-D35</f>
        <v>35402678</v>
      </c>
      <c r="E41" s="83">
        <f t="shared" ref="E41" si="13">E40-E35</f>
        <v>35682604</v>
      </c>
    </row>
    <row r="42" spans="1:5" ht="16.5" customHeight="1" x14ac:dyDescent="0.2">
      <c r="A42" s="162" t="s">
        <v>164</v>
      </c>
      <c r="B42" s="163"/>
      <c r="C42" s="160" t="s">
        <v>162</v>
      </c>
      <c r="D42" s="160" t="s">
        <v>106</v>
      </c>
      <c r="E42" s="161" t="s">
        <v>163</v>
      </c>
    </row>
    <row r="43" spans="1:5" ht="15" customHeight="1" x14ac:dyDescent="0.2">
      <c r="A43" s="346" t="s">
        <v>329</v>
      </c>
      <c r="B43" s="347"/>
      <c r="C43" s="75">
        <f>C8</f>
        <v>899360779</v>
      </c>
      <c r="D43" s="75">
        <f>D8</f>
        <v>767670524</v>
      </c>
      <c r="E43" s="81">
        <f t="shared" ref="E43" si="14">E8</f>
        <v>767670524</v>
      </c>
    </row>
    <row r="44" spans="1:5" ht="18" customHeight="1" x14ac:dyDescent="0.2">
      <c r="A44" s="346" t="s">
        <v>172</v>
      </c>
      <c r="B44" s="373"/>
      <c r="C44" s="75">
        <f>C45-C46</f>
        <v>0</v>
      </c>
      <c r="D44" s="75">
        <f t="shared" ref="D44:E44" si="15">D45-D46</f>
        <v>0</v>
      </c>
      <c r="E44" s="81">
        <f t="shared" si="15"/>
        <v>0</v>
      </c>
    </row>
    <row r="45" spans="1:5" ht="15" customHeight="1" x14ac:dyDescent="0.2">
      <c r="A45" s="351" t="s">
        <v>101</v>
      </c>
      <c r="B45" s="372"/>
      <c r="C45" s="75">
        <f>C28</f>
        <v>0</v>
      </c>
      <c r="D45" s="75">
        <f t="shared" ref="D45:E45" si="16">D28</f>
        <v>0</v>
      </c>
      <c r="E45" s="75">
        <f t="shared" si="16"/>
        <v>0</v>
      </c>
    </row>
    <row r="46" spans="1:5" ht="15" customHeight="1" x14ac:dyDescent="0.2">
      <c r="A46" s="351" t="s">
        <v>102</v>
      </c>
      <c r="B46" s="372"/>
      <c r="C46" s="75">
        <f>C31</f>
        <v>0</v>
      </c>
      <c r="D46" s="75">
        <f>D31</f>
        <v>0</v>
      </c>
      <c r="E46" s="75">
        <f>E31</f>
        <v>0</v>
      </c>
    </row>
    <row r="47" spans="1:5" ht="15" customHeight="1" x14ac:dyDescent="0.2">
      <c r="A47" s="346" t="s">
        <v>333</v>
      </c>
      <c r="B47" s="347"/>
      <c r="C47" s="75">
        <f>C12</f>
        <v>899360779</v>
      </c>
      <c r="D47" s="75">
        <f t="shared" ref="D47" si="17">D12</f>
        <v>634900032</v>
      </c>
      <c r="E47" s="75">
        <v>631550429</v>
      </c>
    </row>
    <row r="48" spans="1:5" ht="15" customHeight="1" x14ac:dyDescent="0.2">
      <c r="A48" s="346" t="s">
        <v>173</v>
      </c>
      <c r="B48" s="347"/>
      <c r="C48" s="75">
        <f>C15</f>
        <v>0</v>
      </c>
      <c r="D48" s="75">
        <v>6557468</v>
      </c>
      <c r="E48" s="75">
        <v>6557468</v>
      </c>
    </row>
    <row r="49" spans="1:5" ht="15" customHeight="1" x14ac:dyDescent="0.2">
      <c r="A49" s="344" t="s">
        <v>174</v>
      </c>
      <c r="B49" s="345"/>
      <c r="C49" s="77">
        <f>C43+C44-C47+C48</f>
        <v>0</v>
      </c>
      <c r="D49" s="77">
        <f>D43+D44-D47+D48</f>
        <v>139327960</v>
      </c>
      <c r="E49" s="77">
        <f>E43+E44-E47+E48</f>
        <v>142677563</v>
      </c>
    </row>
    <row r="50" spans="1:5" ht="18.75" customHeight="1" x14ac:dyDescent="0.2">
      <c r="A50" s="344" t="s">
        <v>109</v>
      </c>
      <c r="B50" s="345"/>
      <c r="C50" s="78">
        <f>C49-C44</f>
        <v>0</v>
      </c>
      <c r="D50" s="78">
        <f>D49-D44</f>
        <v>139327960</v>
      </c>
      <c r="E50" s="78">
        <f>E49-E44</f>
        <v>142677563</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40" zoomScaleNormal="140" workbookViewId="0">
      <pane ySplit="6" topLeftCell="A54" activePane="bottomLeft" state="frozen"/>
      <selection activeCell="A52" sqref="A52"/>
      <selection pane="bottomLeft" activeCell="A52" sqref="A52"/>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84" t="s">
        <v>130</v>
      </c>
      <c r="B1" s="385"/>
      <c r="C1" s="385"/>
      <c r="D1" s="385"/>
      <c r="E1" s="385"/>
      <c r="F1" s="385"/>
      <c r="G1" s="386"/>
    </row>
    <row r="2" spans="1:10" ht="10.15" customHeight="1" x14ac:dyDescent="0.2">
      <c r="A2" s="387" t="s">
        <v>339</v>
      </c>
      <c r="B2" s="388"/>
      <c r="C2" s="388"/>
      <c r="D2" s="388"/>
      <c r="E2" s="388"/>
      <c r="F2" s="388"/>
      <c r="G2" s="389"/>
    </row>
    <row r="3" spans="1:10" ht="10.15" customHeight="1" x14ac:dyDescent="0.2">
      <c r="A3" s="387" t="s">
        <v>451</v>
      </c>
      <c r="B3" s="388"/>
      <c r="C3" s="388"/>
      <c r="D3" s="388"/>
      <c r="E3" s="388"/>
      <c r="F3" s="388"/>
      <c r="G3" s="389"/>
    </row>
    <row r="4" spans="1:10" ht="10.9" customHeight="1" x14ac:dyDescent="0.2">
      <c r="A4" s="164"/>
      <c r="B4" s="165"/>
      <c r="C4" s="166" t="s">
        <v>166</v>
      </c>
      <c r="D4" s="165"/>
      <c r="E4" s="165"/>
      <c r="F4" s="165"/>
      <c r="G4" s="167"/>
    </row>
    <row r="5" spans="1:10" ht="10.9" customHeight="1" x14ac:dyDescent="0.2">
      <c r="A5" s="390" t="s">
        <v>50</v>
      </c>
      <c r="B5" s="392" t="s">
        <v>371</v>
      </c>
      <c r="C5" s="393"/>
      <c r="D5" s="393"/>
      <c r="E5" s="393"/>
      <c r="F5" s="393"/>
      <c r="G5" s="394" t="s">
        <v>147</v>
      </c>
    </row>
    <row r="6" spans="1:10" ht="19.5" customHeight="1" x14ac:dyDescent="0.2">
      <c r="A6" s="391"/>
      <c r="B6" s="213" t="s">
        <v>372</v>
      </c>
      <c r="C6" s="213" t="s">
        <v>129</v>
      </c>
      <c r="D6" s="213" t="s">
        <v>356</v>
      </c>
      <c r="E6" s="213" t="s">
        <v>106</v>
      </c>
      <c r="F6" s="152" t="s">
        <v>373</v>
      </c>
      <c r="G6" s="395"/>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275">
        <v>0</v>
      </c>
      <c r="G8" s="90">
        <f>F8-B8</f>
        <v>0</v>
      </c>
    </row>
    <row r="9" spans="1:10" ht="10.9" customHeight="1" x14ac:dyDescent="0.2">
      <c r="A9" s="20" t="s">
        <v>112</v>
      </c>
      <c r="B9" s="90">
        <v>0</v>
      </c>
      <c r="C9" s="90">
        <v>0</v>
      </c>
      <c r="D9" s="90">
        <f t="shared" ref="D9:D13" si="0">B9+C9</f>
        <v>0</v>
      </c>
      <c r="E9" s="90">
        <v>0</v>
      </c>
      <c r="F9" s="275">
        <v>0</v>
      </c>
      <c r="G9" s="90">
        <f t="shared" ref="G9:G13" si="1">F9-B9</f>
        <v>0</v>
      </c>
      <c r="I9" s="4"/>
    </row>
    <row r="10" spans="1:10" ht="10.9" customHeight="1" x14ac:dyDescent="0.2">
      <c r="A10" s="20" t="s">
        <v>2</v>
      </c>
      <c r="B10" s="90">
        <v>0</v>
      </c>
      <c r="C10" s="90">
        <v>0</v>
      </c>
      <c r="D10" s="90">
        <f t="shared" si="0"/>
        <v>0</v>
      </c>
      <c r="E10" s="90">
        <v>0</v>
      </c>
      <c r="F10" s="275">
        <v>0</v>
      </c>
      <c r="G10" s="90">
        <f t="shared" si="1"/>
        <v>0</v>
      </c>
    </row>
    <row r="11" spans="1:10" ht="10.9" customHeight="1" x14ac:dyDescent="0.2">
      <c r="A11" s="20" t="s">
        <v>3</v>
      </c>
      <c r="B11" s="90">
        <v>0</v>
      </c>
      <c r="C11" s="90">
        <v>0</v>
      </c>
      <c r="D11" s="90">
        <f>B11+C11</f>
        <v>0</v>
      </c>
      <c r="E11" s="90">
        <v>0</v>
      </c>
      <c r="F11" s="275">
        <v>0</v>
      </c>
      <c r="G11" s="90">
        <f t="shared" si="1"/>
        <v>0</v>
      </c>
    </row>
    <row r="12" spans="1:10" ht="10.9" customHeight="1" x14ac:dyDescent="0.2">
      <c r="A12" s="20" t="s">
        <v>4</v>
      </c>
      <c r="B12" s="90">
        <v>0</v>
      </c>
      <c r="C12" s="90">
        <v>2626129</v>
      </c>
      <c r="D12" s="90">
        <f>B12+C12</f>
        <v>2626129</v>
      </c>
      <c r="E12" s="90">
        <v>2626129</v>
      </c>
      <c r="F12" s="275">
        <v>2626129</v>
      </c>
      <c r="G12" s="90">
        <f t="shared" si="1"/>
        <v>2626129</v>
      </c>
    </row>
    <row r="13" spans="1:10" ht="10.9" customHeight="1" x14ac:dyDescent="0.2">
      <c r="A13" s="20" t="s">
        <v>5</v>
      </c>
      <c r="B13" s="90">
        <v>0</v>
      </c>
      <c r="C13" s="256">
        <v>0</v>
      </c>
      <c r="D13" s="260">
        <f t="shared" si="0"/>
        <v>0</v>
      </c>
      <c r="E13" s="260">
        <v>0</v>
      </c>
      <c r="F13" s="276">
        <v>0</v>
      </c>
      <c r="G13" s="90">
        <f t="shared" si="1"/>
        <v>0</v>
      </c>
      <c r="J13" s="261"/>
    </row>
    <row r="14" spans="1:10" ht="10.9" customHeight="1" x14ac:dyDescent="0.2">
      <c r="A14" s="20" t="s">
        <v>113</v>
      </c>
      <c r="B14" s="90">
        <v>60000000</v>
      </c>
      <c r="C14" s="259">
        <v>30561513</v>
      </c>
      <c r="D14" s="256">
        <f>B14+C14</f>
        <v>90561513</v>
      </c>
      <c r="E14" s="256">
        <v>90561513</v>
      </c>
      <c r="F14" s="277">
        <v>90561513</v>
      </c>
      <c r="G14" s="90">
        <f>F14-B14</f>
        <v>30561513</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78">
        <f t="shared" si="2"/>
        <v>0</v>
      </c>
      <c r="G15" s="258">
        <f>SUM(G16:G26)</f>
        <v>0</v>
      </c>
    </row>
    <row r="16" spans="1:10" ht="9.75" customHeight="1" x14ac:dyDescent="0.2">
      <c r="A16" s="92" t="s">
        <v>7</v>
      </c>
      <c r="B16" s="91">
        <v>0</v>
      </c>
      <c r="C16" s="91">
        <v>0</v>
      </c>
      <c r="D16" s="90">
        <f>B16+C16</f>
        <v>0</v>
      </c>
      <c r="E16" s="91">
        <v>0</v>
      </c>
      <c r="F16" s="279">
        <v>0</v>
      </c>
      <c r="G16" s="90">
        <f>F16-B16</f>
        <v>0</v>
      </c>
    </row>
    <row r="17" spans="1:7" ht="9.75" customHeight="1" x14ac:dyDescent="0.2">
      <c r="A17" s="92" t="s">
        <v>57</v>
      </c>
      <c r="B17" s="91">
        <v>0</v>
      </c>
      <c r="C17" s="91">
        <v>0</v>
      </c>
      <c r="D17" s="90">
        <f t="shared" ref="D17:D26" si="3">B17+C17</f>
        <v>0</v>
      </c>
      <c r="E17" s="91">
        <v>0</v>
      </c>
      <c r="F17" s="279">
        <v>0</v>
      </c>
      <c r="G17" s="90">
        <f t="shared" ref="G17:G33" si="4">F17-B17</f>
        <v>0</v>
      </c>
    </row>
    <row r="18" spans="1:7" ht="9.75" customHeight="1" x14ac:dyDescent="0.2">
      <c r="A18" s="92" t="s">
        <v>51</v>
      </c>
      <c r="B18" s="91">
        <v>0</v>
      </c>
      <c r="C18" s="91">
        <v>0</v>
      </c>
      <c r="D18" s="90">
        <f t="shared" si="3"/>
        <v>0</v>
      </c>
      <c r="E18" s="91">
        <v>0</v>
      </c>
      <c r="F18" s="279">
        <v>0</v>
      </c>
      <c r="G18" s="90">
        <f t="shared" si="4"/>
        <v>0</v>
      </c>
    </row>
    <row r="19" spans="1:7" ht="9.75" customHeight="1" x14ac:dyDescent="0.2">
      <c r="A19" s="92" t="s">
        <v>58</v>
      </c>
      <c r="B19" s="91">
        <v>0</v>
      </c>
      <c r="C19" s="91">
        <v>0</v>
      </c>
      <c r="D19" s="90">
        <f t="shared" si="3"/>
        <v>0</v>
      </c>
      <c r="E19" s="91">
        <v>0</v>
      </c>
      <c r="F19" s="279">
        <v>0</v>
      </c>
      <c r="G19" s="90">
        <f t="shared" si="4"/>
        <v>0</v>
      </c>
    </row>
    <row r="20" spans="1:7" ht="10.9" customHeight="1" x14ac:dyDescent="0.2">
      <c r="A20" s="92" t="s">
        <v>8</v>
      </c>
      <c r="B20" s="91">
        <v>0</v>
      </c>
      <c r="C20" s="91">
        <v>0</v>
      </c>
      <c r="D20" s="90">
        <f t="shared" si="3"/>
        <v>0</v>
      </c>
      <c r="E20" s="91">
        <v>0</v>
      </c>
      <c r="F20" s="279">
        <v>0</v>
      </c>
      <c r="G20" s="90">
        <f t="shared" si="4"/>
        <v>0</v>
      </c>
    </row>
    <row r="21" spans="1:7" ht="9" customHeight="1" x14ac:dyDescent="0.2">
      <c r="A21" s="92" t="s">
        <v>52</v>
      </c>
      <c r="B21" s="91">
        <v>0</v>
      </c>
      <c r="C21" s="91">
        <v>0</v>
      </c>
      <c r="D21" s="90">
        <f t="shared" si="3"/>
        <v>0</v>
      </c>
      <c r="E21" s="91">
        <v>0</v>
      </c>
      <c r="F21" s="279">
        <v>0</v>
      </c>
      <c r="G21" s="90">
        <f t="shared" si="4"/>
        <v>0</v>
      </c>
    </row>
    <row r="22" spans="1:7" ht="10.5" customHeight="1" x14ac:dyDescent="0.2">
      <c r="A22" s="92" t="s">
        <v>9</v>
      </c>
      <c r="B22" s="91">
        <v>0</v>
      </c>
      <c r="C22" s="91">
        <v>0</v>
      </c>
      <c r="D22" s="90">
        <f t="shared" si="3"/>
        <v>0</v>
      </c>
      <c r="E22" s="91">
        <v>0</v>
      </c>
      <c r="F22" s="279">
        <v>0</v>
      </c>
      <c r="G22" s="90">
        <v>0</v>
      </c>
    </row>
    <row r="23" spans="1:7" ht="10.9" customHeight="1" x14ac:dyDescent="0.2">
      <c r="A23" s="92" t="s">
        <v>10</v>
      </c>
      <c r="B23" s="91">
        <v>0</v>
      </c>
      <c r="C23" s="91">
        <v>0</v>
      </c>
      <c r="D23" s="90">
        <f t="shared" si="3"/>
        <v>0</v>
      </c>
      <c r="E23" s="91">
        <v>0</v>
      </c>
      <c r="F23" s="279">
        <v>0</v>
      </c>
      <c r="G23" s="90">
        <f t="shared" si="4"/>
        <v>0</v>
      </c>
    </row>
    <row r="24" spans="1:7" ht="10.9" customHeight="1" x14ac:dyDescent="0.2">
      <c r="A24" s="92" t="s">
        <v>53</v>
      </c>
      <c r="B24" s="91">
        <v>0</v>
      </c>
      <c r="C24" s="91">
        <v>0</v>
      </c>
      <c r="D24" s="90">
        <f t="shared" si="3"/>
        <v>0</v>
      </c>
      <c r="E24" s="91">
        <v>0</v>
      </c>
      <c r="F24" s="279">
        <v>0</v>
      </c>
      <c r="G24" s="90">
        <f t="shared" si="4"/>
        <v>0</v>
      </c>
    </row>
    <row r="25" spans="1:7" ht="10.9" customHeight="1" x14ac:dyDescent="0.2">
      <c r="A25" s="92" t="s">
        <v>54</v>
      </c>
      <c r="B25" s="91">
        <v>0</v>
      </c>
      <c r="C25" s="91">
        <v>0</v>
      </c>
      <c r="D25" s="90">
        <f t="shared" si="3"/>
        <v>0</v>
      </c>
      <c r="E25" s="91">
        <v>0</v>
      </c>
      <c r="F25" s="279">
        <v>0</v>
      </c>
      <c r="G25" s="90">
        <f t="shared" si="4"/>
        <v>0</v>
      </c>
    </row>
    <row r="26" spans="1:7" ht="18" customHeight="1" x14ac:dyDescent="0.2">
      <c r="A26" s="92" t="s">
        <v>11</v>
      </c>
      <c r="B26" s="91">
        <v>0</v>
      </c>
      <c r="C26" s="91">
        <v>0</v>
      </c>
      <c r="D26" s="90">
        <f t="shared" si="3"/>
        <v>0</v>
      </c>
      <c r="E26" s="91">
        <v>0</v>
      </c>
      <c r="F26" s="279">
        <v>0</v>
      </c>
      <c r="G26" s="90">
        <f t="shared" si="4"/>
        <v>0</v>
      </c>
    </row>
    <row r="27" spans="1:7" ht="18" customHeight="1" x14ac:dyDescent="0.2">
      <c r="A27" s="20" t="s">
        <v>12</v>
      </c>
      <c r="B27" s="90">
        <f>B28+B29+B30+B31+B32</f>
        <v>0</v>
      </c>
      <c r="C27" s="90">
        <f t="shared" ref="C27:F27" si="5">C28+C29+C30+C31+C32</f>
        <v>0</v>
      </c>
      <c r="D27" s="90">
        <f>SUM(D28:D32)</f>
        <v>0</v>
      </c>
      <c r="E27" s="90">
        <f t="shared" si="5"/>
        <v>0</v>
      </c>
      <c r="F27" s="275">
        <f t="shared" si="5"/>
        <v>0</v>
      </c>
      <c r="G27" s="90">
        <f>SUM(G28:G32)</f>
        <v>0</v>
      </c>
    </row>
    <row r="28" spans="1:7" ht="10.9" customHeight="1" x14ac:dyDescent="0.2">
      <c r="A28" s="92" t="s">
        <v>59</v>
      </c>
      <c r="B28" s="91">
        <v>0</v>
      </c>
      <c r="C28" s="91">
        <v>0</v>
      </c>
      <c r="D28" s="90">
        <f>B28+C28</f>
        <v>0</v>
      </c>
      <c r="E28" s="91">
        <v>0</v>
      </c>
      <c r="F28" s="279">
        <v>0</v>
      </c>
      <c r="G28" s="90">
        <f t="shared" si="4"/>
        <v>0</v>
      </c>
    </row>
    <row r="29" spans="1:7" ht="10.9" customHeight="1" x14ac:dyDescent="0.2">
      <c r="A29" s="92" t="s">
        <v>55</v>
      </c>
      <c r="B29" s="91">
        <v>0</v>
      </c>
      <c r="C29" s="91">
        <v>0</v>
      </c>
      <c r="D29" s="90">
        <f t="shared" ref="D29:D33" si="6">B29+C29</f>
        <v>0</v>
      </c>
      <c r="E29" s="91">
        <v>0</v>
      </c>
      <c r="F29" s="279">
        <v>0</v>
      </c>
      <c r="G29" s="90">
        <f>F29-B29</f>
        <v>0</v>
      </c>
    </row>
    <row r="30" spans="1:7" ht="10.9" customHeight="1" x14ac:dyDescent="0.2">
      <c r="A30" s="92" t="s">
        <v>56</v>
      </c>
      <c r="B30" s="91">
        <v>0</v>
      </c>
      <c r="C30" s="91">
        <v>0</v>
      </c>
      <c r="D30" s="90">
        <f t="shared" si="6"/>
        <v>0</v>
      </c>
      <c r="E30" s="91">
        <v>0</v>
      </c>
      <c r="F30" s="279">
        <v>0</v>
      </c>
      <c r="G30" s="90">
        <f t="shared" si="4"/>
        <v>0</v>
      </c>
    </row>
    <row r="31" spans="1:7" ht="11.25" customHeight="1" x14ac:dyDescent="0.2">
      <c r="A31" s="92" t="s">
        <v>13</v>
      </c>
      <c r="B31" s="91">
        <v>0</v>
      </c>
      <c r="C31" s="91">
        <v>0</v>
      </c>
      <c r="D31" s="90">
        <f t="shared" si="6"/>
        <v>0</v>
      </c>
      <c r="E31" s="91">
        <v>0</v>
      </c>
      <c r="F31" s="279">
        <v>0</v>
      </c>
      <c r="G31" s="90">
        <f t="shared" si="4"/>
        <v>0</v>
      </c>
    </row>
    <row r="32" spans="1:7" ht="9.75" customHeight="1" x14ac:dyDescent="0.2">
      <c r="A32" s="92" t="s">
        <v>60</v>
      </c>
      <c r="B32" s="91">
        <v>0</v>
      </c>
      <c r="C32" s="91">
        <v>0</v>
      </c>
      <c r="D32" s="90">
        <f t="shared" si="6"/>
        <v>0</v>
      </c>
      <c r="E32" s="91">
        <v>0</v>
      </c>
      <c r="F32" s="279">
        <v>0</v>
      </c>
      <c r="G32" s="90">
        <f t="shared" si="4"/>
        <v>0</v>
      </c>
    </row>
    <row r="33" spans="1:7" ht="9.75" customHeight="1" x14ac:dyDescent="0.2">
      <c r="A33" s="20" t="s">
        <v>91</v>
      </c>
      <c r="B33" s="91">
        <v>0</v>
      </c>
      <c r="C33" s="91">
        <v>0</v>
      </c>
      <c r="D33" s="90">
        <f t="shared" si="6"/>
        <v>0</v>
      </c>
      <c r="E33" s="91">
        <v>0</v>
      </c>
      <c r="F33" s="279">
        <v>0</v>
      </c>
      <c r="G33" s="90">
        <f t="shared" si="4"/>
        <v>0</v>
      </c>
    </row>
    <row r="34" spans="1:7" ht="10.5" customHeight="1" x14ac:dyDescent="0.2">
      <c r="A34" s="20" t="s">
        <v>114</v>
      </c>
      <c r="B34" s="91">
        <f>B35</f>
        <v>0</v>
      </c>
      <c r="C34" s="91">
        <f>C35</f>
        <v>0</v>
      </c>
      <c r="D34" s="91">
        <f>D35</f>
        <v>0</v>
      </c>
      <c r="E34" s="91">
        <f>E35</f>
        <v>0</v>
      </c>
      <c r="F34" s="279">
        <f t="shared" ref="F34:G34" si="7">F35</f>
        <v>0</v>
      </c>
      <c r="G34" s="91">
        <f t="shared" si="7"/>
        <v>0</v>
      </c>
    </row>
    <row r="35" spans="1:7" ht="9" customHeight="1" x14ac:dyDescent="0.2">
      <c r="A35" s="92" t="s">
        <v>115</v>
      </c>
      <c r="B35" s="91">
        <v>0</v>
      </c>
      <c r="C35" s="91">
        <v>0</v>
      </c>
      <c r="D35" s="90">
        <f t="shared" ref="D35" si="8">B35+C35</f>
        <v>0</v>
      </c>
      <c r="E35" s="91">
        <v>0</v>
      </c>
      <c r="F35" s="279">
        <v>0</v>
      </c>
      <c r="G35" s="90">
        <f>F35-B35</f>
        <v>0</v>
      </c>
    </row>
    <row r="36" spans="1:7" ht="9.75" customHeight="1" x14ac:dyDescent="0.2">
      <c r="A36" s="20" t="s">
        <v>116</v>
      </c>
      <c r="B36" s="91">
        <f>B37+B38</f>
        <v>0</v>
      </c>
      <c r="C36" s="91">
        <f t="shared" ref="C36:G36" si="9">C37+C38</f>
        <v>0</v>
      </c>
      <c r="D36" s="90">
        <f t="shared" si="9"/>
        <v>0</v>
      </c>
      <c r="E36" s="91">
        <f t="shared" si="9"/>
        <v>0</v>
      </c>
      <c r="F36" s="279">
        <f t="shared" si="9"/>
        <v>0</v>
      </c>
      <c r="G36" s="90">
        <f t="shared" si="9"/>
        <v>0</v>
      </c>
    </row>
    <row r="37" spans="1:7" ht="9.75" customHeight="1" x14ac:dyDescent="0.2">
      <c r="A37" s="92" t="s">
        <v>110</v>
      </c>
      <c r="B37" s="91">
        <v>0</v>
      </c>
      <c r="C37" s="91">
        <v>0</v>
      </c>
      <c r="D37" s="90">
        <v>0</v>
      </c>
      <c r="E37" s="91">
        <v>0</v>
      </c>
      <c r="F37" s="279">
        <v>0</v>
      </c>
      <c r="G37" s="90">
        <v>0</v>
      </c>
    </row>
    <row r="38" spans="1:7" ht="9.75" customHeight="1" x14ac:dyDescent="0.2">
      <c r="A38" s="92" t="s">
        <v>111</v>
      </c>
      <c r="B38" s="91">
        <v>0</v>
      </c>
      <c r="C38" s="91">
        <v>0</v>
      </c>
      <c r="D38" s="91">
        <v>0</v>
      </c>
      <c r="E38" s="91">
        <v>0</v>
      </c>
      <c r="F38" s="279">
        <v>0</v>
      </c>
      <c r="G38" s="91">
        <v>0</v>
      </c>
    </row>
    <row r="39" spans="1:7" ht="17.25" customHeight="1" x14ac:dyDescent="0.2">
      <c r="A39" s="93" t="s">
        <v>122</v>
      </c>
      <c r="B39" s="94">
        <f t="shared" ref="B39:G39" si="10">B8+B9+B10+B11+B12+B13+B14+B15+B27+B33+B34+B36</f>
        <v>60000000</v>
      </c>
      <c r="C39" s="94">
        <f>C8+C9+C10+C11+C12+C13+C14+C15+C27+C33+C34+C36</f>
        <v>33187642</v>
      </c>
      <c r="D39" s="94">
        <f t="shared" si="10"/>
        <v>93187642</v>
      </c>
      <c r="E39" s="94">
        <f t="shared" si="10"/>
        <v>93187642</v>
      </c>
      <c r="F39" s="280">
        <f t="shared" si="10"/>
        <v>93187642</v>
      </c>
      <c r="G39" s="94">
        <f t="shared" si="10"/>
        <v>33187642</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81">
        <f t="shared" ref="F43:G43" si="11">F44+F45+F46+F47+F48+F49+F50+F51</f>
        <v>0</v>
      </c>
      <c r="G43" s="257">
        <f t="shared" si="11"/>
        <v>0</v>
      </c>
    </row>
    <row r="44" spans="1:7" ht="19.5" customHeight="1" x14ac:dyDescent="0.2">
      <c r="A44" s="92" t="s">
        <v>63</v>
      </c>
      <c r="B44" s="98">
        <v>0</v>
      </c>
      <c r="C44" s="98">
        <v>0</v>
      </c>
      <c r="D44" s="90">
        <f t="shared" ref="D44:D49" si="12">B44+C44</f>
        <v>0</v>
      </c>
      <c r="E44" s="98">
        <v>0</v>
      </c>
      <c r="F44" s="282">
        <v>0</v>
      </c>
      <c r="G44" s="90">
        <f>F44-B44</f>
        <v>0</v>
      </c>
    </row>
    <row r="45" spans="1:7" ht="16.5" customHeight="1" x14ac:dyDescent="0.2">
      <c r="A45" s="92" t="s">
        <v>64</v>
      </c>
      <c r="B45" s="98">
        <v>0</v>
      </c>
      <c r="C45" s="98">
        <v>0</v>
      </c>
      <c r="D45" s="90">
        <f t="shared" si="12"/>
        <v>0</v>
      </c>
      <c r="E45" s="98">
        <v>0</v>
      </c>
      <c r="F45" s="282">
        <v>0</v>
      </c>
      <c r="G45" s="90">
        <f t="shared" ref="G45:G55" si="13">F45-B45</f>
        <v>0</v>
      </c>
    </row>
    <row r="46" spans="1:7" ht="15.75" customHeight="1" x14ac:dyDescent="0.2">
      <c r="A46" s="92" t="s">
        <v>325</v>
      </c>
      <c r="B46" s="98">
        <v>0</v>
      </c>
      <c r="C46" s="98">
        <v>0</v>
      </c>
      <c r="D46" s="90">
        <f t="shared" si="12"/>
        <v>0</v>
      </c>
      <c r="E46" s="98">
        <v>0</v>
      </c>
      <c r="F46" s="282">
        <v>0</v>
      </c>
      <c r="G46" s="90">
        <f t="shared" si="13"/>
        <v>0</v>
      </c>
    </row>
    <row r="47" spans="1:7" ht="24.75" x14ac:dyDescent="0.2">
      <c r="A47" s="92" t="s">
        <v>65</v>
      </c>
      <c r="B47" s="98">
        <v>0</v>
      </c>
      <c r="C47" s="98">
        <v>0</v>
      </c>
      <c r="D47" s="90">
        <f t="shared" si="12"/>
        <v>0</v>
      </c>
      <c r="E47" s="98">
        <v>0</v>
      </c>
      <c r="F47" s="282">
        <v>0</v>
      </c>
      <c r="G47" s="90">
        <f t="shared" si="13"/>
        <v>0</v>
      </c>
    </row>
    <row r="48" spans="1:7" ht="10.5" customHeight="1" x14ac:dyDescent="0.2">
      <c r="A48" s="92" t="s">
        <v>66</v>
      </c>
      <c r="B48" s="98">
        <v>0</v>
      </c>
      <c r="C48" s="257">
        <v>0</v>
      </c>
      <c r="D48" s="256">
        <f>B48+C48</f>
        <v>0</v>
      </c>
      <c r="E48" s="257">
        <v>0</v>
      </c>
      <c r="F48" s="281">
        <v>0</v>
      </c>
      <c r="G48" s="256">
        <f>F48-B48</f>
        <v>0</v>
      </c>
    </row>
    <row r="49" spans="1:9" ht="16.5" x14ac:dyDescent="0.2">
      <c r="A49" s="92" t="s">
        <v>67</v>
      </c>
      <c r="B49" s="98">
        <v>0</v>
      </c>
      <c r="C49" s="98">
        <v>0</v>
      </c>
      <c r="D49" s="90">
        <f t="shared" si="12"/>
        <v>0</v>
      </c>
      <c r="E49" s="98">
        <v>0</v>
      </c>
      <c r="F49" s="282">
        <v>0</v>
      </c>
      <c r="G49" s="90">
        <f t="shared" si="13"/>
        <v>0</v>
      </c>
    </row>
    <row r="50" spans="1:9" ht="16.5" x14ac:dyDescent="0.2">
      <c r="A50" s="92" t="s">
        <v>68</v>
      </c>
      <c r="B50" s="98">
        <v>0</v>
      </c>
      <c r="C50" s="98">
        <v>0</v>
      </c>
      <c r="D50" s="18">
        <f>B50+C50</f>
        <v>0</v>
      </c>
      <c r="E50" s="98">
        <v>0</v>
      </c>
      <c r="F50" s="282">
        <v>0</v>
      </c>
      <c r="G50" s="18">
        <f t="shared" si="13"/>
        <v>0</v>
      </c>
    </row>
    <row r="51" spans="1:9" ht="16.5" x14ac:dyDescent="0.2">
      <c r="A51" s="92" t="s">
        <v>69</v>
      </c>
      <c r="B51" s="98">
        <v>0</v>
      </c>
      <c r="C51" s="98">
        <v>0</v>
      </c>
      <c r="D51" s="18">
        <f>B51+C51</f>
        <v>0</v>
      </c>
      <c r="E51" s="98">
        <v>0</v>
      </c>
      <c r="F51" s="282">
        <v>0</v>
      </c>
      <c r="G51" s="18">
        <f t="shared" si="13"/>
        <v>0</v>
      </c>
    </row>
    <row r="52" spans="1:9" ht="10.5" customHeight="1" x14ac:dyDescent="0.2">
      <c r="A52" s="20" t="s">
        <v>118</v>
      </c>
      <c r="B52" s="99">
        <f>B53+B54+B55+B56</f>
        <v>0</v>
      </c>
      <c r="C52" s="99">
        <v>0</v>
      </c>
      <c r="D52" s="99">
        <f>D53+D54+D55+D56</f>
        <v>0</v>
      </c>
      <c r="E52" s="99">
        <f t="shared" ref="E52:G52" si="14">E53+E54+E55+E56</f>
        <v>0</v>
      </c>
      <c r="F52" s="100">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83">
        <v>0</v>
      </c>
      <c r="G55" s="216">
        <f t="shared" si="13"/>
        <v>0</v>
      </c>
    </row>
    <row r="56" spans="1:9" ht="9.75" customHeight="1" x14ac:dyDescent="0.2">
      <c r="A56" s="92" t="s">
        <v>92</v>
      </c>
      <c r="B56" s="18">
        <v>0</v>
      </c>
      <c r="C56" s="207">
        <v>0</v>
      </c>
      <c r="D56" s="215">
        <f>B56+C56</f>
        <v>0</v>
      </c>
      <c r="E56" s="207">
        <v>0</v>
      </c>
      <c r="F56" s="284">
        <v>0</v>
      </c>
      <c r="G56" s="215">
        <f>+F56-B56</f>
        <v>0</v>
      </c>
      <c r="I56" s="4"/>
    </row>
    <row r="57" spans="1:9" ht="11.25" customHeight="1" x14ac:dyDescent="0.2">
      <c r="A57" s="20" t="s">
        <v>119</v>
      </c>
      <c r="B57" s="99">
        <f>B58+B59</f>
        <v>0</v>
      </c>
      <c r="C57" s="99">
        <f t="shared" ref="C57:F57" si="15">C58+C59</f>
        <v>0</v>
      </c>
      <c r="D57" s="99">
        <f>D58+D59</f>
        <v>0</v>
      </c>
      <c r="E57" s="99">
        <f t="shared" si="15"/>
        <v>0</v>
      </c>
      <c r="F57" s="100">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899360779</v>
      </c>
      <c r="C60" s="18">
        <v>51148271</v>
      </c>
      <c r="D60" s="99">
        <f>B60+C60</f>
        <v>950509050</v>
      </c>
      <c r="E60" s="18">
        <v>750678036</v>
      </c>
      <c r="F60" s="11">
        <v>750678036</v>
      </c>
      <c r="G60" s="99">
        <f>+F60-B60</f>
        <v>-148682743</v>
      </c>
      <c r="I60" s="4"/>
    </row>
    <row r="61" spans="1:9" x14ac:dyDescent="0.2">
      <c r="A61" s="20" t="s">
        <v>121</v>
      </c>
      <c r="B61" s="99">
        <v>0</v>
      </c>
      <c r="C61" s="99">
        <v>16992489</v>
      </c>
      <c r="D61" s="18">
        <f t="shared" ref="D61" si="18">B61+C61</f>
        <v>16992489</v>
      </c>
      <c r="E61" s="99">
        <v>16992488.02</v>
      </c>
      <c r="F61" s="100">
        <v>16992488.02</v>
      </c>
      <c r="G61" s="18">
        <f t="shared" ref="G61" si="19">F61-B61</f>
        <v>16992488.02</v>
      </c>
    </row>
    <row r="62" spans="1:9" ht="16.5" x14ac:dyDescent="0.2">
      <c r="A62" s="93" t="s">
        <v>123</v>
      </c>
      <c r="B62" s="101">
        <f t="shared" ref="B62:G62" si="20">B43+B52+B57+B60+B61</f>
        <v>899360779</v>
      </c>
      <c r="C62" s="101">
        <f>C43+C52+C57+C60+C61</f>
        <v>68140760</v>
      </c>
      <c r="D62" s="101">
        <f t="shared" si="20"/>
        <v>967501539</v>
      </c>
      <c r="E62" s="101">
        <f>E43+E52+E57+E60+E61</f>
        <v>767670524.01999998</v>
      </c>
      <c r="F62" s="285">
        <f t="shared" si="20"/>
        <v>767670524.01999998</v>
      </c>
      <c r="G62" s="101">
        <f t="shared" si="20"/>
        <v>-131690254.98</v>
      </c>
    </row>
    <row r="63" spans="1:9" ht="9.75" customHeight="1" x14ac:dyDescent="0.2">
      <c r="A63" s="93" t="s">
        <v>72</v>
      </c>
      <c r="B63" s="101">
        <f>B64</f>
        <v>0</v>
      </c>
      <c r="C63" s="101">
        <f>C64</f>
        <v>45373808</v>
      </c>
      <c r="D63" s="101">
        <f>D64</f>
        <v>45373808</v>
      </c>
      <c r="E63" s="101">
        <f t="shared" ref="E63:G63" si="21">E64</f>
        <v>0</v>
      </c>
      <c r="F63" s="285">
        <f t="shared" si="21"/>
        <v>0</v>
      </c>
      <c r="G63" s="101">
        <f t="shared" si="21"/>
        <v>0</v>
      </c>
    </row>
    <row r="64" spans="1:9" x14ac:dyDescent="0.2">
      <c r="A64" s="20" t="s">
        <v>73</v>
      </c>
      <c r="B64" s="99">
        <v>0</v>
      </c>
      <c r="C64" s="99">
        <v>45373808</v>
      </c>
      <c r="D64" s="18">
        <v>45373808</v>
      </c>
      <c r="E64" s="99">
        <v>0</v>
      </c>
      <c r="F64" s="100">
        <v>0</v>
      </c>
      <c r="G64" s="18">
        <f t="shared" ref="G64" si="22">F64-B64</f>
        <v>0</v>
      </c>
    </row>
    <row r="65" spans="1:8" ht="10.5" customHeight="1" x14ac:dyDescent="0.2">
      <c r="A65" s="93" t="s">
        <v>74</v>
      </c>
      <c r="B65" s="101">
        <f>B39+B62+B63</f>
        <v>959360779</v>
      </c>
      <c r="C65" s="101">
        <f>C39+C62+C63</f>
        <v>146702210</v>
      </c>
      <c r="D65" s="101">
        <f t="shared" ref="D65" si="23">D39+D62+D63</f>
        <v>1106062989</v>
      </c>
      <c r="E65" s="101">
        <f>E39+E62+E63</f>
        <v>860858166.01999998</v>
      </c>
      <c r="F65" s="285">
        <f>F39+F62+F63</f>
        <v>860858166.01999998</v>
      </c>
      <c r="G65" s="101">
        <f>G39+G62+G63</f>
        <v>-98502612.980000004</v>
      </c>
      <c r="H65" s="189"/>
    </row>
    <row r="66" spans="1:8" ht="9" customHeight="1" x14ac:dyDescent="0.2">
      <c r="A66" s="102" t="s">
        <v>75</v>
      </c>
      <c r="B66" s="99"/>
      <c r="C66" s="99"/>
      <c r="D66" s="99"/>
      <c r="E66" s="99"/>
      <c r="F66" s="100"/>
      <c r="G66" s="99"/>
    </row>
    <row r="67" spans="1:8" ht="16.5" x14ac:dyDescent="0.2">
      <c r="A67" s="20" t="s">
        <v>76</v>
      </c>
      <c r="B67" s="99">
        <v>0</v>
      </c>
      <c r="C67" s="99">
        <v>45373808</v>
      </c>
      <c r="D67" s="18">
        <f t="shared" ref="D67:D68" si="24">B67+C67</f>
        <v>45373808</v>
      </c>
      <c r="E67" s="99">
        <v>0</v>
      </c>
      <c r="F67" s="100">
        <v>0</v>
      </c>
      <c r="G67" s="18">
        <f t="shared" ref="G67:G68" si="25">F67-B67</f>
        <v>0</v>
      </c>
    </row>
    <row r="68" spans="1:8" ht="16.5" x14ac:dyDescent="0.2">
      <c r="A68" s="20" t="s">
        <v>77</v>
      </c>
      <c r="B68" s="99">
        <v>0</v>
      </c>
      <c r="C68" s="99">
        <v>0</v>
      </c>
      <c r="D68" s="18">
        <f t="shared" si="24"/>
        <v>0</v>
      </c>
      <c r="E68" s="99">
        <v>0</v>
      </c>
      <c r="F68" s="100">
        <v>0</v>
      </c>
      <c r="G68" s="18">
        <f t="shared" si="25"/>
        <v>0</v>
      </c>
    </row>
    <row r="69" spans="1:8" ht="12" customHeight="1" x14ac:dyDescent="0.2">
      <c r="A69" s="103" t="s">
        <v>78</v>
      </c>
      <c r="B69" s="104">
        <f>B67+B68</f>
        <v>0</v>
      </c>
      <c r="C69" s="104">
        <f t="shared" ref="C69:G69" si="26">C67+C68</f>
        <v>45373808</v>
      </c>
      <c r="D69" s="104">
        <f t="shared" si="26"/>
        <v>45373808</v>
      </c>
      <c r="E69" s="104">
        <f t="shared" si="26"/>
        <v>0</v>
      </c>
      <c r="F69" s="286">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40" zoomScaleNormal="140" workbookViewId="0">
      <pane ySplit="6" topLeftCell="A111" activePane="bottomLeft" state="frozen"/>
      <selection activeCell="A52" sqref="A52"/>
      <selection pane="bottomLeft" activeCell="A52" sqref="A52"/>
    </sheetView>
  </sheetViews>
  <sheetFormatPr baseColWidth="10" defaultColWidth="8.83203125" defaultRowHeight="12.75" x14ac:dyDescent="0.2"/>
  <cols>
    <col min="1" max="1" width="46.33203125" customWidth="1"/>
    <col min="2" max="3" width="11.83203125" customWidth="1"/>
    <col min="4" max="4" width="12" customWidth="1"/>
    <col min="5" max="7" width="12.1640625" customWidth="1"/>
    <col min="10" max="10" width="11.5" bestFit="1" customWidth="1"/>
    <col min="11" max="16" width="16.1640625" customWidth="1"/>
  </cols>
  <sheetData>
    <row r="1" spans="1:7" ht="9.75" customHeight="1" x14ac:dyDescent="0.2">
      <c r="A1" s="401" t="s">
        <v>130</v>
      </c>
      <c r="B1" s="402"/>
      <c r="C1" s="402"/>
      <c r="D1" s="402"/>
      <c r="E1" s="402"/>
      <c r="F1" s="402"/>
      <c r="G1" s="403"/>
    </row>
    <row r="2" spans="1:7" ht="9.75" customHeight="1" x14ac:dyDescent="0.2">
      <c r="A2" s="326" t="s">
        <v>148</v>
      </c>
      <c r="B2" s="291"/>
      <c r="C2" s="291"/>
      <c r="D2" s="291"/>
      <c r="E2" s="291"/>
      <c r="F2" s="291"/>
      <c r="G2" s="292"/>
    </row>
    <row r="3" spans="1:7" ht="9" customHeight="1" x14ac:dyDescent="0.2">
      <c r="A3" s="326" t="s">
        <v>149</v>
      </c>
      <c r="B3" s="291"/>
      <c r="C3" s="291"/>
      <c r="D3" s="291"/>
      <c r="E3" s="291"/>
      <c r="F3" s="291"/>
      <c r="G3" s="292"/>
    </row>
    <row r="4" spans="1:7" ht="9" customHeight="1" x14ac:dyDescent="0.2">
      <c r="A4" s="326" t="s">
        <v>454</v>
      </c>
      <c r="B4" s="291"/>
      <c r="C4" s="291"/>
      <c r="D4" s="291"/>
      <c r="E4" s="291"/>
      <c r="F4" s="291"/>
      <c r="G4" s="292"/>
    </row>
    <row r="5" spans="1:7" ht="9" customHeight="1" x14ac:dyDescent="0.2">
      <c r="A5" s="398" t="s">
        <v>166</v>
      </c>
      <c r="B5" s="399"/>
      <c r="C5" s="399"/>
      <c r="D5" s="399"/>
      <c r="E5" s="399"/>
      <c r="F5" s="399"/>
      <c r="G5" s="400"/>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60000000</v>
      </c>
      <c r="C7" s="143">
        <f>C8+C16+C26+C36+C46+C56+C60+C69+C73</f>
        <v>63273309.43</v>
      </c>
      <c r="D7" s="143">
        <f t="shared" ref="D7:G7" si="0">D8+D16+D26+D36+D46+D56+D60+D69+D73</f>
        <v>123273309.43000001</v>
      </c>
      <c r="E7" s="143">
        <f t="shared" si="0"/>
        <v>63380331</v>
      </c>
      <c r="F7" s="143">
        <f>F8+F16+F26+F36+F46+F56+F60+F69+F73</f>
        <v>62870737</v>
      </c>
      <c r="G7" s="143">
        <f t="shared" si="0"/>
        <v>59892978.43</v>
      </c>
    </row>
    <row r="8" spans="1:7" ht="9.75" customHeight="1" x14ac:dyDescent="0.2">
      <c r="A8" s="193" t="s">
        <v>80</v>
      </c>
      <c r="B8" s="194">
        <f>B9+B10+B11+B12+B13+B14+B15</f>
        <v>49154460</v>
      </c>
      <c r="C8" s="194">
        <f>C9+C10+C11+C12+C13+C14+C15</f>
        <v>5382673</v>
      </c>
      <c r="D8" s="194">
        <f>D9+D10+D11+D12+D13+D14+D15</f>
        <v>54537133</v>
      </c>
      <c r="E8" s="194">
        <f>E9+E10+E11+E12+E13+E14+E15</f>
        <v>24553841</v>
      </c>
      <c r="F8" s="194">
        <f t="shared" ref="F8" si="1">F9+F10+F11+F12+F13+F14+F15</f>
        <v>24553841</v>
      </c>
      <c r="G8" s="194">
        <f>D8-E8</f>
        <v>29983292</v>
      </c>
    </row>
    <row r="9" spans="1:7" ht="10.5" customHeight="1" x14ac:dyDescent="0.2">
      <c r="A9" s="106" t="s">
        <v>124</v>
      </c>
      <c r="B9" s="145">
        <v>27683260</v>
      </c>
      <c r="C9" s="145">
        <v>-977119</v>
      </c>
      <c r="D9" s="145">
        <f>+B9+C9</f>
        <v>26706141</v>
      </c>
      <c r="E9" s="145">
        <v>17161028</v>
      </c>
      <c r="F9" s="145">
        <v>17161028</v>
      </c>
      <c r="G9" s="145">
        <f t="shared" ref="G9:G15" si="2">D9-E9</f>
        <v>9545113</v>
      </c>
    </row>
    <row r="10" spans="1:7" ht="10.5" customHeight="1" x14ac:dyDescent="0.2">
      <c r="A10" s="106" t="s">
        <v>377</v>
      </c>
      <c r="B10" s="145">
        <v>13623896</v>
      </c>
      <c r="C10" s="145">
        <v>8431754</v>
      </c>
      <c r="D10" s="145">
        <f t="shared" ref="D10:D15" si="3">+B10+C10</f>
        <v>22055650</v>
      </c>
      <c r="E10" s="145">
        <v>7337328</v>
      </c>
      <c r="F10" s="145">
        <v>7337328</v>
      </c>
      <c r="G10" s="145">
        <f t="shared" si="2"/>
        <v>14718322</v>
      </c>
    </row>
    <row r="11" spans="1:7" ht="9.75" customHeight="1" x14ac:dyDescent="0.2">
      <c r="A11" s="106" t="s">
        <v>126</v>
      </c>
      <c r="B11" s="145">
        <v>3576756</v>
      </c>
      <c r="C11" s="145">
        <v>-77121</v>
      </c>
      <c r="D11" s="145">
        <f t="shared" si="3"/>
        <v>3499635</v>
      </c>
      <c r="E11" s="145">
        <v>10485</v>
      </c>
      <c r="F11" s="145">
        <v>10485</v>
      </c>
      <c r="G11" s="145">
        <f>D11-E11</f>
        <v>3489150</v>
      </c>
    </row>
    <row r="12" spans="1:7" ht="10.5" customHeight="1" x14ac:dyDescent="0.2">
      <c r="A12" s="106" t="s">
        <v>81</v>
      </c>
      <c r="B12" s="145">
        <v>0</v>
      </c>
      <c r="C12" s="145">
        <v>0</v>
      </c>
      <c r="D12" s="145">
        <f t="shared" si="3"/>
        <v>0</v>
      </c>
      <c r="E12" s="145">
        <v>0</v>
      </c>
      <c r="F12" s="145">
        <v>0</v>
      </c>
      <c r="G12" s="145">
        <f t="shared" si="2"/>
        <v>0</v>
      </c>
    </row>
    <row r="13" spans="1:7" ht="10.5" customHeight="1" x14ac:dyDescent="0.2">
      <c r="A13" s="106" t="s">
        <v>127</v>
      </c>
      <c r="B13" s="145">
        <v>4270548</v>
      </c>
      <c r="C13" s="145">
        <v>-1994841</v>
      </c>
      <c r="D13" s="145">
        <f t="shared" si="3"/>
        <v>2275707</v>
      </c>
      <c r="E13" s="145">
        <v>45000</v>
      </c>
      <c r="F13" s="145">
        <v>45000</v>
      </c>
      <c r="G13" s="145">
        <f t="shared" si="2"/>
        <v>2230707</v>
      </c>
    </row>
    <row r="14" spans="1:7" ht="9" customHeight="1" x14ac:dyDescent="0.2">
      <c r="A14" s="106" t="s">
        <v>378</v>
      </c>
      <c r="B14" s="145">
        <v>0</v>
      </c>
      <c r="C14" s="145">
        <v>0</v>
      </c>
      <c r="D14" s="145">
        <f t="shared" si="3"/>
        <v>0</v>
      </c>
      <c r="E14" s="145">
        <v>0</v>
      </c>
      <c r="F14" s="145">
        <v>0</v>
      </c>
      <c r="G14" s="145">
        <f t="shared" si="2"/>
        <v>0</v>
      </c>
    </row>
    <row r="15" spans="1:7" ht="10.5" customHeight="1" x14ac:dyDescent="0.2">
      <c r="A15" s="106" t="s">
        <v>82</v>
      </c>
      <c r="B15" s="145">
        <v>0</v>
      </c>
      <c r="C15" s="145">
        <v>0</v>
      </c>
      <c r="D15" s="145">
        <f t="shared" si="3"/>
        <v>0</v>
      </c>
      <c r="E15" s="145">
        <v>0</v>
      </c>
      <c r="F15" s="145">
        <v>0</v>
      </c>
      <c r="G15" s="145">
        <f t="shared" si="2"/>
        <v>0</v>
      </c>
    </row>
    <row r="16" spans="1:7" ht="9" customHeight="1" x14ac:dyDescent="0.2">
      <c r="A16" s="195" t="s">
        <v>379</v>
      </c>
      <c r="B16" s="196">
        <f>B17+B18+B19+B20+B21+B22+B23+B24+B25</f>
        <v>1873320</v>
      </c>
      <c r="C16" s="194">
        <f>C17+C18+C19+C20+C21+C22+C23+C24+C25</f>
        <v>6977584</v>
      </c>
      <c r="D16" s="194">
        <f>D17+D18+D19+D20+D21+D22+D23+D24+D25</f>
        <v>8850904</v>
      </c>
      <c r="E16" s="194">
        <f t="shared" ref="E16:G16" si="4">E17+E18+E19+E20+E21+E22+E23+E24+E25</f>
        <v>5161893</v>
      </c>
      <c r="F16" s="194">
        <f t="shared" si="4"/>
        <v>4854706</v>
      </c>
      <c r="G16" s="194">
        <f t="shared" si="4"/>
        <v>3689011</v>
      </c>
    </row>
    <row r="17" spans="1:10" ht="16.5" x14ac:dyDescent="0.2">
      <c r="A17" s="107" t="s">
        <v>380</v>
      </c>
      <c r="B17" s="145">
        <v>652896</v>
      </c>
      <c r="C17" s="145">
        <v>4944441</v>
      </c>
      <c r="D17" s="145">
        <f>+B17+C17</f>
        <v>5597337</v>
      </c>
      <c r="E17" s="145">
        <v>2549695</v>
      </c>
      <c r="F17" s="145">
        <v>2352170</v>
      </c>
      <c r="G17" s="145">
        <f>D17-E17</f>
        <v>3047642</v>
      </c>
    </row>
    <row r="18" spans="1:10" ht="8.25" customHeight="1" x14ac:dyDescent="0.2">
      <c r="A18" s="107" t="s">
        <v>381</v>
      </c>
      <c r="B18" s="145">
        <v>280800</v>
      </c>
      <c r="C18" s="262">
        <v>528650</v>
      </c>
      <c r="D18" s="145">
        <f>+B18+C18</f>
        <v>809450</v>
      </c>
      <c r="E18" s="145">
        <v>498716</v>
      </c>
      <c r="F18" s="145">
        <v>496966</v>
      </c>
      <c r="G18" s="145">
        <f>D18-E18</f>
        <v>310734</v>
      </c>
    </row>
    <row r="19" spans="1:10" ht="9" customHeight="1" x14ac:dyDescent="0.2">
      <c r="A19" s="107" t="s">
        <v>382</v>
      </c>
      <c r="B19" s="145">
        <v>0</v>
      </c>
      <c r="C19" s="145">
        <v>842109</v>
      </c>
      <c r="D19" s="145">
        <f>+B19+C19</f>
        <v>842109</v>
      </c>
      <c r="E19" s="145">
        <v>842109</v>
      </c>
      <c r="F19" s="145">
        <v>734197</v>
      </c>
      <c r="G19" s="145">
        <f t="shared" ref="G19:G24" si="5">D19-E19</f>
        <v>0</v>
      </c>
    </row>
    <row r="20" spans="1:10" ht="10.5" customHeight="1" x14ac:dyDescent="0.2">
      <c r="A20" s="107" t="s">
        <v>383</v>
      </c>
      <c r="B20" s="145">
        <v>497280</v>
      </c>
      <c r="C20" s="145">
        <v>-76023</v>
      </c>
      <c r="D20" s="145">
        <f t="shared" ref="D20:D23" si="6">+B20+C20</f>
        <v>421257</v>
      </c>
      <c r="E20" s="145">
        <v>294592</v>
      </c>
      <c r="F20" s="145">
        <v>294592</v>
      </c>
      <c r="G20" s="145">
        <f t="shared" si="5"/>
        <v>126665</v>
      </c>
    </row>
    <row r="21" spans="1:10" ht="9" customHeight="1" x14ac:dyDescent="0.2">
      <c r="A21" s="107" t="s">
        <v>384</v>
      </c>
      <c r="B21" s="145">
        <v>167100</v>
      </c>
      <c r="C21" s="145">
        <v>6237</v>
      </c>
      <c r="D21" s="145">
        <f t="shared" si="6"/>
        <v>173337</v>
      </c>
      <c r="E21" s="145">
        <v>173087</v>
      </c>
      <c r="F21" s="145">
        <v>173087</v>
      </c>
      <c r="G21" s="145">
        <f t="shared" si="5"/>
        <v>250</v>
      </c>
      <c r="I21" s="172"/>
      <c r="J21" s="172"/>
    </row>
    <row r="22" spans="1:10" ht="10.5" customHeight="1" x14ac:dyDescent="0.2">
      <c r="A22" s="107" t="s">
        <v>385</v>
      </c>
      <c r="B22" s="145">
        <v>96000</v>
      </c>
      <c r="C22" s="145">
        <v>168410</v>
      </c>
      <c r="D22" s="145">
        <f t="shared" si="6"/>
        <v>264410</v>
      </c>
      <c r="E22" s="145">
        <v>83790</v>
      </c>
      <c r="F22" s="145">
        <v>83790</v>
      </c>
      <c r="G22" s="145">
        <f t="shared" si="5"/>
        <v>180620</v>
      </c>
    </row>
    <row r="23" spans="1:10" ht="12.75" customHeight="1" x14ac:dyDescent="0.2">
      <c r="A23" s="107" t="s">
        <v>386</v>
      </c>
      <c r="B23" s="145">
        <v>42312</v>
      </c>
      <c r="C23" s="145">
        <v>381525</v>
      </c>
      <c r="D23" s="145">
        <f t="shared" si="6"/>
        <v>423837</v>
      </c>
      <c r="E23" s="145">
        <v>423837</v>
      </c>
      <c r="F23" s="145">
        <v>423837</v>
      </c>
      <c r="G23" s="145">
        <f>D23-E23</f>
        <v>0</v>
      </c>
    </row>
    <row r="24" spans="1:10" ht="10.5" customHeight="1" x14ac:dyDescent="0.2">
      <c r="A24" s="107" t="s">
        <v>387</v>
      </c>
      <c r="B24" s="145">
        <v>0</v>
      </c>
      <c r="C24" s="145">
        <v>0</v>
      </c>
      <c r="D24" s="145">
        <f t="shared" ref="D24" si="7">+B24+C24</f>
        <v>0</v>
      </c>
      <c r="E24" s="145">
        <v>0</v>
      </c>
      <c r="F24" s="145">
        <v>0</v>
      </c>
      <c r="G24" s="145">
        <f t="shared" si="5"/>
        <v>0</v>
      </c>
    </row>
    <row r="25" spans="1:10" ht="8.25" customHeight="1" x14ac:dyDescent="0.2">
      <c r="A25" s="107" t="s">
        <v>388</v>
      </c>
      <c r="B25" s="145">
        <v>136932</v>
      </c>
      <c r="C25" s="145">
        <v>182235</v>
      </c>
      <c r="D25" s="145">
        <f>+B25+C25</f>
        <v>319167</v>
      </c>
      <c r="E25" s="262">
        <v>296067</v>
      </c>
      <c r="F25" s="262">
        <v>296067</v>
      </c>
      <c r="G25" s="145">
        <f>D25-E25</f>
        <v>23100</v>
      </c>
    </row>
    <row r="26" spans="1:10" ht="9.75" customHeight="1" x14ac:dyDescent="0.2">
      <c r="A26" s="209" t="s">
        <v>389</v>
      </c>
      <c r="B26" s="196">
        <f>B27+B28+B29+B30+B31+B32+B33+B34+B35</f>
        <v>6210720</v>
      </c>
      <c r="C26" s="196">
        <f>C27+C28+C29+C30+C31+C32+C33+C34+C35</f>
        <v>22016005</v>
      </c>
      <c r="D26" s="196">
        <f t="shared" ref="D26:F26" si="8">D27+D28+D29+D30+D31+D32+D33+D34+D35</f>
        <v>28226725</v>
      </c>
      <c r="E26" s="196">
        <f>E27+E28+E29+E30+E31+E32+E33+E34+E35</f>
        <v>9414627</v>
      </c>
      <c r="F26" s="196">
        <f t="shared" si="8"/>
        <v>9212220</v>
      </c>
      <c r="G26" s="196">
        <f>G27+G28+G29+G30+G31+G32+G33+G34+G35</f>
        <v>18812098</v>
      </c>
    </row>
    <row r="27" spans="1:10" ht="8.25" customHeight="1" x14ac:dyDescent="0.2">
      <c r="A27" s="107" t="s">
        <v>390</v>
      </c>
      <c r="B27" s="145">
        <v>3424272</v>
      </c>
      <c r="C27" s="145">
        <v>925341</v>
      </c>
      <c r="D27" s="145">
        <f t="shared" ref="D27:D35" si="9">+B27+C27</f>
        <v>4349613</v>
      </c>
      <c r="E27" s="145">
        <v>389718</v>
      </c>
      <c r="F27" s="145">
        <v>349710</v>
      </c>
      <c r="G27" s="145">
        <f>D27-E27</f>
        <v>3959895</v>
      </c>
      <c r="I27" s="1"/>
      <c r="J27" s="1"/>
    </row>
    <row r="28" spans="1:10" ht="9.75" customHeight="1" x14ac:dyDescent="0.2">
      <c r="A28" s="107" t="s">
        <v>391</v>
      </c>
      <c r="B28" s="145">
        <v>152195</v>
      </c>
      <c r="C28" s="145">
        <v>-74710</v>
      </c>
      <c r="D28" s="145">
        <f t="shared" si="9"/>
        <v>77485</v>
      </c>
      <c r="E28" s="145">
        <v>77485</v>
      </c>
      <c r="F28" s="145">
        <v>77485</v>
      </c>
      <c r="G28" s="145">
        <f t="shared" ref="G28:G35" si="10">D28-E28</f>
        <v>0</v>
      </c>
      <c r="I28" s="1"/>
      <c r="J28" s="1"/>
    </row>
    <row r="29" spans="1:10" ht="8.25" customHeight="1" x14ac:dyDescent="0.2">
      <c r="A29" s="107" t="s">
        <v>392</v>
      </c>
      <c r="B29" s="145">
        <v>378997</v>
      </c>
      <c r="C29" s="145">
        <v>14893780</v>
      </c>
      <c r="D29" s="145">
        <f>+B29+C29</f>
        <v>15272777</v>
      </c>
      <c r="E29" s="145">
        <v>2673300</v>
      </c>
      <c r="F29" s="145">
        <v>2673300</v>
      </c>
      <c r="G29" s="145">
        <f t="shared" si="10"/>
        <v>12599477</v>
      </c>
      <c r="I29" s="1"/>
      <c r="J29" s="1"/>
    </row>
    <row r="30" spans="1:10" ht="9.75" customHeight="1" x14ac:dyDescent="0.2">
      <c r="A30" s="107" t="s">
        <v>393</v>
      </c>
      <c r="B30" s="145">
        <v>480000</v>
      </c>
      <c r="C30" s="145">
        <v>1456740</v>
      </c>
      <c r="D30" s="145">
        <f>+B30+C30</f>
        <v>1936740</v>
      </c>
      <c r="E30" s="145">
        <v>1930309</v>
      </c>
      <c r="F30" s="145">
        <v>1930309</v>
      </c>
      <c r="G30" s="145">
        <f t="shared" si="10"/>
        <v>6431</v>
      </c>
      <c r="I30" s="1"/>
      <c r="J30" s="1"/>
    </row>
    <row r="31" spans="1:10" ht="13.5" customHeight="1" x14ac:dyDescent="0.2">
      <c r="A31" s="107" t="s">
        <v>394</v>
      </c>
      <c r="B31" s="145">
        <v>885960</v>
      </c>
      <c r="C31" s="145">
        <v>382787</v>
      </c>
      <c r="D31" s="145">
        <f>+B31+C31</f>
        <v>1268747</v>
      </c>
      <c r="E31" s="145">
        <v>1189665</v>
      </c>
      <c r="F31" s="145">
        <v>1027265</v>
      </c>
      <c r="G31" s="145">
        <f t="shared" si="10"/>
        <v>79082</v>
      </c>
      <c r="I31" s="1"/>
      <c r="J31" s="1"/>
    </row>
    <row r="32" spans="1:10" ht="8.25" customHeight="1" x14ac:dyDescent="0.2">
      <c r="A32" s="107" t="s">
        <v>395</v>
      </c>
      <c r="B32" s="145">
        <v>4572</v>
      </c>
      <c r="C32" s="145">
        <v>32140</v>
      </c>
      <c r="D32" s="145">
        <f t="shared" si="9"/>
        <v>36712</v>
      </c>
      <c r="E32" s="145">
        <v>36712</v>
      </c>
      <c r="F32" s="145">
        <v>36712</v>
      </c>
      <c r="G32" s="145">
        <f t="shared" si="10"/>
        <v>0</v>
      </c>
      <c r="I32" s="1"/>
      <c r="J32" s="1"/>
    </row>
    <row r="33" spans="1:10" ht="7.5" customHeight="1" x14ac:dyDescent="0.2">
      <c r="A33" s="107" t="s">
        <v>396</v>
      </c>
      <c r="B33" s="145">
        <v>124608</v>
      </c>
      <c r="C33" s="145">
        <v>2694157</v>
      </c>
      <c r="D33" s="145">
        <f t="shared" si="9"/>
        <v>2818765</v>
      </c>
      <c r="E33" s="262">
        <v>826574</v>
      </c>
      <c r="F33" s="262">
        <v>826575</v>
      </c>
      <c r="G33" s="145">
        <f t="shared" si="10"/>
        <v>1992191</v>
      </c>
      <c r="I33" s="1"/>
      <c r="J33" s="1"/>
    </row>
    <row r="34" spans="1:10" ht="10.5" customHeight="1" x14ac:dyDescent="0.2">
      <c r="A34" s="107" t="s">
        <v>397</v>
      </c>
      <c r="B34" s="145">
        <v>731784</v>
      </c>
      <c r="C34" s="145">
        <v>1574971</v>
      </c>
      <c r="D34" s="145">
        <f t="shared" si="9"/>
        <v>2306755</v>
      </c>
      <c r="E34" s="262">
        <v>2258868</v>
      </c>
      <c r="F34" s="262">
        <v>2258868</v>
      </c>
      <c r="G34" s="145">
        <f t="shared" si="10"/>
        <v>47887</v>
      </c>
      <c r="I34" s="1"/>
      <c r="J34" s="1"/>
    </row>
    <row r="35" spans="1:10" ht="9" customHeight="1" x14ac:dyDescent="0.2">
      <c r="A35" s="107" t="s">
        <v>398</v>
      </c>
      <c r="B35" s="145">
        <v>28332</v>
      </c>
      <c r="C35" s="145">
        <v>130799</v>
      </c>
      <c r="D35" s="145">
        <f t="shared" si="9"/>
        <v>159131</v>
      </c>
      <c r="E35" s="145">
        <v>31996</v>
      </c>
      <c r="F35" s="145">
        <v>31996</v>
      </c>
      <c r="G35" s="145">
        <f t="shared" si="10"/>
        <v>127135</v>
      </c>
      <c r="I35" s="1"/>
      <c r="J35" s="1"/>
    </row>
    <row r="36" spans="1:10" ht="16.5" x14ac:dyDescent="0.2">
      <c r="A36" s="209" t="s">
        <v>399</v>
      </c>
      <c r="B36" s="196">
        <f>B37+B38+B39+B40+B41+B42+B43+B44+B45</f>
        <v>2611499</v>
      </c>
      <c r="C36" s="196">
        <f>C37+C38+C39+C40+C41+C42+C43+C44+C45</f>
        <v>3957671</v>
      </c>
      <c r="D36" s="196">
        <f t="shared" ref="D36:E36" si="11">D37+D38+D39+D40+D41+D42+D43+D44+D45</f>
        <v>6569170</v>
      </c>
      <c r="E36" s="196">
        <f t="shared" si="11"/>
        <v>6525871</v>
      </c>
      <c r="F36" s="196">
        <f>F37+F38+F39+F40+F41+F42+F43+F44+F45</f>
        <v>6525871</v>
      </c>
      <c r="G36" s="196">
        <f>G37+G38+G39+G40+G41+G42+G43+G44+G45</f>
        <v>43299</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2611499</v>
      </c>
      <c r="C40" s="145">
        <v>3957671</v>
      </c>
      <c r="D40" s="145">
        <f>+B40+C40</f>
        <v>6569170</v>
      </c>
      <c r="E40" s="145">
        <v>6525871</v>
      </c>
      <c r="F40" s="145">
        <v>6525871</v>
      </c>
      <c r="G40" s="145">
        <f>D40-E40</f>
        <v>43299</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0</v>
      </c>
      <c r="C46" s="196">
        <f>C47+C48+C49+C50+C51+C52+C53+C54+C55</f>
        <v>12232420</v>
      </c>
      <c r="D46" s="196">
        <f t="shared" ref="D46:F46" si="14">D47+D48+D49+D50+D51+D52+D53+D54+D55</f>
        <v>12232420</v>
      </c>
      <c r="E46" s="194">
        <f>E47+E48+E49+E50+E51+E52+E53+E54+E55</f>
        <v>7756961</v>
      </c>
      <c r="F46" s="229">
        <f t="shared" si="14"/>
        <v>7756961</v>
      </c>
      <c r="G46" s="196">
        <f>G47+G48+G49+G50+G51+G52+G53+G54+G55</f>
        <v>4475459</v>
      </c>
    </row>
    <row r="47" spans="1:10" ht="10.5" customHeight="1" x14ac:dyDescent="0.2">
      <c r="A47" s="107" t="s">
        <v>410</v>
      </c>
      <c r="B47" s="145">
        <v>0</v>
      </c>
      <c r="C47" s="145">
        <v>4988098</v>
      </c>
      <c r="D47" s="145">
        <f t="shared" ref="D47:D55" si="15">+B47+C47</f>
        <v>4988098</v>
      </c>
      <c r="E47" s="145">
        <v>1153039</v>
      </c>
      <c r="F47" s="145">
        <v>1153039</v>
      </c>
      <c r="G47" s="145">
        <f>D47-E47</f>
        <v>3835059</v>
      </c>
    </row>
    <row r="48" spans="1:10" ht="10.5" customHeight="1" x14ac:dyDescent="0.2">
      <c r="A48" s="107" t="s">
        <v>411</v>
      </c>
      <c r="B48" s="145">
        <v>0</v>
      </c>
      <c r="C48" s="145">
        <v>778155</v>
      </c>
      <c r="D48" s="145">
        <f t="shared" si="15"/>
        <v>778155</v>
      </c>
      <c r="E48" s="145">
        <v>217755</v>
      </c>
      <c r="F48" s="145">
        <v>217755</v>
      </c>
      <c r="G48" s="145">
        <f t="shared" ref="G48:G55" si="16">D48-E48</f>
        <v>560400</v>
      </c>
    </row>
    <row r="49" spans="1:7" ht="9" customHeight="1" x14ac:dyDescent="0.2">
      <c r="A49" s="107" t="s">
        <v>412</v>
      </c>
      <c r="B49" s="145">
        <v>0</v>
      </c>
      <c r="C49" s="145">
        <v>370326</v>
      </c>
      <c r="D49" s="145">
        <f t="shared" si="15"/>
        <v>370326</v>
      </c>
      <c r="E49" s="145">
        <v>370326</v>
      </c>
      <c r="F49" s="145">
        <v>370326</v>
      </c>
      <c r="G49" s="145">
        <f t="shared" si="16"/>
        <v>0</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0</v>
      </c>
      <c r="C52" s="145">
        <v>595841</v>
      </c>
      <c r="D52" s="145">
        <f>+B52+C52</f>
        <v>595841</v>
      </c>
      <c r="E52" s="145">
        <v>515841</v>
      </c>
      <c r="F52" s="145">
        <v>515841</v>
      </c>
      <c r="G52" s="145">
        <f t="shared" si="16"/>
        <v>80000</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5500000</v>
      </c>
      <c r="D54" s="145">
        <f t="shared" si="15"/>
        <v>5500000</v>
      </c>
      <c r="E54" s="145">
        <v>5500000</v>
      </c>
      <c r="F54" s="145">
        <v>5500000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150000</v>
      </c>
      <c r="C56" s="196">
        <f>C57+C58+C59</f>
        <v>12706956.43</v>
      </c>
      <c r="D56" s="196">
        <f t="shared" ref="D56:G56" si="17">D57+D58+D59</f>
        <v>12856956.43</v>
      </c>
      <c r="E56" s="196">
        <f t="shared" si="17"/>
        <v>9967138</v>
      </c>
      <c r="F56" s="229">
        <f t="shared" si="17"/>
        <v>9967138</v>
      </c>
      <c r="G56" s="196">
        <f t="shared" si="17"/>
        <v>2889818.4299999997</v>
      </c>
    </row>
    <row r="57" spans="1:7" ht="9" customHeight="1" x14ac:dyDescent="0.2">
      <c r="A57" s="107" t="s">
        <v>420</v>
      </c>
      <c r="B57" s="145">
        <v>0</v>
      </c>
      <c r="C57" s="145">
        <v>0</v>
      </c>
      <c r="D57" s="145">
        <f t="shared" ref="D57" si="18">+B57+C57</f>
        <v>0</v>
      </c>
      <c r="E57" s="145">
        <v>0</v>
      </c>
      <c r="F57" s="145">
        <v>0</v>
      </c>
      <c r="G57" s="145">
        <f>D57-E57</f>
        <v>0</v>
      </c>
    </row>
    <row r="58" spans="1:7" ht="9" customHeight="1" x14ac:dyDescent="0.2">
      <c r="A58" s="107" t="s">
        <v>421</v>
      </c>
      <c r="B58" s="145">
        <v>150000</v>
      </c>
      <c r="C58" s="145">
        <v>12706956.43</v>
      </c>
      <c r="D58" s="145">
        <f>+B58+C58</f>
        <v>12856956.43</v>
      </c>
      <c r="E58" s="145">
        <v>9967138</v>
      </c>
      <c r="F58" s="145">
        <v>9967138</v>
      </c>
      <c r="G58" s="145">
        <f>D58-E58</f>
        <v>2889818.4299999997</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1</v>
      </c>
      <c r="C60" s="194">
        <f>C61+C62+C63+C64+C65+C66+C67+C68</f>
        <v>0</v>
      </c>
      <c r="D60" s="194">
        <f>+D61+D62+D63+D64+D65+D66+D67+D68</f>
        <v>1</v>
      </c>
      <c r="E60" s="194">
        <f>E61+E62+E63+E64+E65+E66+E67+E68</f>
        <v>0</v>
      </c>
      <c r="F60" s="194">
        <f>F61+F62+F63+F64+F65+F66+F67+F68</f>
        <v>0</v>
      </c>
      <c r="G60" s="194">
        <f>G61+G62+G63+G64+G65+G66+G67+G68</f>
        <v>1</v>
      </c>
    </row>
    <row r="61" spans="1:7" ht="9.75" customHeight="1" x14ac:dyDescent="0.2">
      <c r="A61" s="107" t="s">
        <v>423</v>
      </c>
      <c r="B61" s="145">
        <v>0</v>
      </c>
      <c r="C61" s="145">
        <v>0</v>
      </c>
      <c r="D61" s="145">
        <f>+B61+C61</f>
        <v>0</v>
      </c>
      <c r="E61" s="145">
        <v>0</v>
      </c>
      <c r="F61" s="145">
        <v>0</v>
      </c>
      <c r="G61" s="145">
        <f t="shared" ref="G61:G67" si="20">+D61-E61</f>
        <v>0</v>
      </c>
    </row>
    <row r="62" spans="1:7" ht="9.75" customHeight="1" x14ac:dyDescent="0.2">
      <c r="A62" s="107" t="s">
        <v>424</v>
      </c>
      <c r="B62" s="145">
        <v>0</v>
      </c>
      <c r="C62" s="145">
        <v>0</v>
      </c>
      <c r="D62" s="145">
        <f>+B62+C62</f>
        <v>0</v>
      </c>
      <c r="E62" s="145">
        <v>0</v>
      </c>
      <c r="F62" s="145">
        <v>0</v>
      </c>
      <c r="G62" s="145">
        <f t="shared" si="20"/>
        <v>0</v>
      </c>
    </row>
    <row r="63" spans="1:7" ht="10.5" customHeight="1" x14ac:dyDescent="0.2">
      <c r="A63" s="107" t="s">
        <v>425</v>
      </c>
      <c r="B63" s="145">
        <v>0</v>
      </c>
      <c r="C63" s="145">
        <v>0</v>
      </c>
      <c r="D63" s="145">
        <f>+B63+C63</f>
        <v>0</v>
      </c>
      <c r="E63" s="145">
        <v>0</v>
      </c>
      <c r="F63" s="145">
        <v>0</v>
      </c>
      <c r="G63" s="145">
        <f t="shared" si="20"/>
        <v>0</v>
      </c>
    </row>
    <row r="64" spans="1:7" ht="10.5" customHeight="1" x14ac:dyDescent="0.2">
      <c r="A64" s="107" t="s">
        <v>426</v>
      </c>
      <c r="B64" s="145">
        <v>0</v>
      </c>
      <c r="C64" s="145">
        <v>0</v>
      </c>
      <c r="D64" s="145">
        <v>0</v>
      </c>
      <c r="E64" s="145">
        <f>SUM(E65:E71)</f>
        <v>0</v>
      </c>
      <c r="F64" s="145">
        <f>SUM(F65:F71)</f>
        <v>0</v>
      </c>
      <c r="G64" s="145">
        <f t="shared" si="20"/>
        <v>0</v>
      </c>
    </row>
    <row r="65" spans="1:8" ht="10.5" customHeight="1" x14ac:dyDescent="0.2">
      <c r="A65" s="107" t="s">
        <v>427</v>
      </c>
      <c r="B65" s="145">
        <v>0</v>
      </c>
      <c r="C65" s="145">
        <v>0</v>
      </c>
      <c r="D65" s="145">
        <f t="shared" ref="D65:D67" si="21">+B65+C65</f>
        <v>0</v>
      </c>
      <c r="E65" s="145">
        <v>0</v>
      </c>
      <c r="F65" s="145">
        <v>0</v>
      </c>
      <c r="G65" s="145">
        <f t="shared" si="20"/>
        <v>0</v>
      </c>
    </row>
    <row r="66" spans="1:8" ht="7.5" customHeight="1" x14ac:dyDescent="0.2">
      <c r="A66" s="107" t="s">
        <v>428</v>
      </c>
      <c r="B66" s="145">
        <v>0</v>
      </c>
      <c r="C66" s="145">
        <v>0</v>
      </c>
      <c r="D66" s="145">
        <f t="shared" si="21"/>
        <v>0</v>
      </c>
      <c r="E66" s="145">
        <v>0</v>
      </c>
      <c r="F66" s="145">
        <v>0</v>
      </c>
      <c r="G66" s="145">
        <f t="shared" si="20"/>
        <v>0</v>
      </c>
    </row>
    <row r="67" spans="1:8" ht="10.5" customHeight="1" x14ac:dyDescent="0.2">
      <c r="A67" s="107" t="s">
        <v>429</v>
      </c>
      <c r="B67" s="145">
        <v>0</v>
      </c>
      <c r="C67" s="145">
        <v>0</v>
      </c>
      <c r="D67" s="145">
        <f t="shared" si="21"/>
        <v>0</v>
      </c>
      <c r="E67" s="145">
        <v>0</v>
      </c>
      <c r="F67" s="145">
        <v>0</v>
      </c>
      <c r="G67" s="145">
        <f t="shared" si="20"/>
        <v>0</v>
      </c>
    </row>
    <row r="68" spans="1:8" ht="16.5" x14ac:dyDescent="0.2">
      <c r="A68" s="107" t="s">
        <v>430</v>
      </c>
      <c r="B68" s="145">
        <v>1</v>
      </c>
      <c r="C68" s="145">
        <v>0</v>
      </c>
      <c r="D68" s="145">
        <f t="shared" ref="D68" si="22">+B68+C68</f>
        <v>1</v>
      </c>
      <c r="E68" s="145">
        <v>0</v>
      </c>
      <c r="F68" s="145">
        <v>0</v>
      </c>
      <c r="G68" s="145">
        <f t="shared" ref="G68" si="23">+D68-E68</f>
        <v>1</v>
      </c>
    </row>
    <row r="69" spans="1:8" ht="9.75" customHeight="1" x14ac:dyDescent="0.2">
      <c r="A69" s="193" t="s">
        <v>431</v>
      </c>
      <c r="B69" s="194">
        <f>B70+B71+B72</f>
        <v>0</v>
      </c>
      <c r="C69" s="194">
        <f t="shared" ref="C69:G69" si="24">C70+C71+C72</f>
        <v>0</v>
      </c>
      <c r="D69" s="194">
        <f t="shared" si="24"/>
        <v>0</v>
      </c>
      <c r="E69" s="194">
        <f t="shared" si="24"/>
        <v>0</v>
      </c>
      <c r="F69" s="194">
        <f t="shared" si="24"/>
        <v>0</v>
      </c>
      <c r="G69" s="194">
        <f t="shared" si="24"/>
        <v>0</v>
      </c>
      <c r="H69" s="139"/>
    </row>
    <row r="70" spans="1:8" ht="9.75" customHeight="1" x14ac:dyDescent="0.2">
      <c r="A70" s="107" t="s">
        <v>432</v>
      </c>
      <c r="B70" s="145">
        <v>0</v>
      </c>
      <c r="C70" s="145">
        <v>0</v>
      </c>
      <c r="D70" s="145">
        <f t="shared" ref="D70:D71" si="25">+B70+C70</f>
        <v>0</v>
      </c>
      <c r="E70" s="145">
        <v>0</v>
      </c>
      <c r="F70" s="145">
        <v>0</v>
      </c>
      <c r="G70" s="145">
        <f t="shared" ref="G70:G71" si="26">+D70-E70</f>
        <v>0</v>
      </c>
    </row>
    <row r="71" spans="1:8" ht="9.75" customHeight="1" x14ac:dyDescent="0.2">
      <c r="A71" s="107" t="s">
        <v>433</v>
      </c>
      <c r="B71" s="145">
        <v>0</v>
      </c>
      <c r="C71" s="145">
        <v>0</v>
      </c>
      <c r="D71" s="145">
        <f t="shared" si="25"/>
        <v>0</v>
      </c>
      <c r="E71" s="145">
        <v>0</v>
      </c>
      <c r="F71" s="145">
        <v>0</v>
      </c>
      <c r="G71" s="145">
        <f t="shared" si="26"/>
        <v>0</v>
      </c>
    </row>
    <row r="72" spans="1:8" ht="9.75" customHeight="1" x14ac:dyDescent="0.2">
      <c r="A72" s="107" t="s">
        <v>434</v>
      </c>
      <c r="B72" s="145">
        <v>0</v>
      </c>
      <c r="C72" s="145">
        <v>0</v>
      </c>
      <c r="D72" s="145">
        <f t="shared" ref="D72" si="27">+B72+C72</f>
        <v>0</v>
      </c>
      <c r="E72" s="145">
        <v>0</v>
      </c>
      <c r="F72" s="145">
        <v>0</v>
      </c>
      <c r="G72" s="145">
        <f t="shared" ref="G72" si="28">+D72-E72</f>
        <v>0</v>
      </c>
    </row>
    <row r="73" spans="1:8" ht="7.5" customHeight="1" x14ac:dyDescent="0.2">
      <c r="A73" s="193" t="s">
        <v>435</v>
      </c>
      <c r="B73" s="194">
        <f t="shared" ref="B73:G73" si="29">B74+B75+B76+B77+B78+B79+B80</f>
        <v>0</v>
      </c>
      <c r="C73" s="194">
        <f t="shared" si="29"/>
        <v>0</v>
      </c>
      <c r="D73" s="194">
        <f t="shared" si="29"/>
        <v>0</v>
      </c>
      <c r="E73" s="194">
        <f t="shared" si="29"/>
        <v>0</v>
      </c>
      <c r="F73" s="194">
        <f t="shared" si="29"/>
        <v>0</v>
      </c>
      <c r="G73" s="194">
        <f t="shared" si="29"/>
        <v>0</v>
      </c>
    </row>
    <row r="74" spans="1:8" ht="9.75" customHeight="1" x14ac:dyDescent="0.2">
      <c r="A74" s="107" t="s">
        <v>436</v>
      </c>
      <c r="B74" s="145">
        <v>0</v>
      </c>
      <c r="C74" s="145">
        <v>0</v>
      </c>
      <c r="D74" s="145">
        <f t="shared" ref="D74" si="30">+B74+C74</f>
        <v>0</v>
      </c>
      <c r="E74" s="145">
        <v>0</v>
      </c>
      <c r="F74" s="145">
        <v>0</v>
      </c>
      <c r="G74" s="145">
        <f t="shared" ref="G74" si="31">+D74-E74</f>
        <v>0</v>
      </c>
    </row>
    <row r="75" spans="1:8" ht="9.75" customHeight="1" x14ac:dyDescent="0.2">
      <c r="A75" s="107" t="s">
        <v>437</v>
      </c>
      <c r="B75" s="145">
        <v>0</v>
      </c>
      <c r="C75" s="145">
        <v>0</v>
      </c>
      <c r="D75" s="145">
        <f t="shared" ref="D75:D79" si="32">+B75+C75</f>
        <v>0</v>
      </c>
      <c r="E75" s="145">
        <v>0</v>
      </c>
      <c r="F75" s="145">
        <v>0</v>
      </c>
      <c r="G75" s="145">
        <f t="shared" ref="G75:G79" si="33">+D75-E75</f>
        <v>0</v>
      </c>
    </row>
    <row r="76" spans="1:8" ht="9.75" customHeight="1" x14ac:dyDescent="0.2">
      <c r="A76" s="107" t="s">
        <v>438</v>
      </c>
      <c r="B76" s="145">
        <v>0</v>
      </c>
      <c r="C76" s="145">
        <v>0</v>
      </c>
      <c r="D76" s="145">
        <f t="shared" si="32"/>
        <v>0</v>
      </c>
      <c r="E76" s="145">
        <v>0</v>
      </c>
      <c r="F76" s="145">
        <v>0</v>
      </c>
      <c r="G76" s="145">
        <f t="shared" si="33"/>
        <v>0</v>
      </c>
    </row>
    <row r="77" spans="1:8" ht="9.75" customHeight="1" x14ac:dyDescent="0.2">
      <c r="A77" s="107" t="s">
        <v>439</v>
      </c>
      <c r="B77" s="145">
        <v>0</v>
      </c>
      <c r="C77" s="145">
        <v>0</v>
      </c>
      <c r="D77" s="145">
        <f t="shared" si="32"/>
        <v>0</v>
      </c>
      <c r="E77" s="145">
        <v>0</v>
      </c>
      <c r="F77" s="145">
        <v>0</v>
      </c>
      <c r="G77" s="145">
        <f t="shared" si="33"/>
        <v>0</v>
      </c>
    </row>
    <row r="78" spans="1:8" ht="9.75" customHeight="1" x14ac:dyDescent="0.2">
      <c r="A78" s="107" t="s">
        <v>440</v>
      </c>
      <c r="B78" s="145">
        <v>0</v>
      </c>
      <c r="C78" s="145">
        <v>0</v>
      </c>
      <c r="D78" s="145">
        <f t="shared" si="32"/>
        <v>0</v>
      </c>
      <c r="E78" s="145">
        <v>0</v>
      </c>
      <c r="F78" s="145">
        <v>0</v>
      </c>
      <c r="G78" s="145">
        <f t="shared" si="33"/>
        <v>0</v>
      </c>
    </row>
    <row r="79" spans="1:8" ht="9.75" customHeight="1" x14ac:dyDescent="0.2">
      <c r="A79" s="107" t="s">
        <v>441</v>
      </c>
      <c r="B79" s="145">
        <v>0</v>
      </c>
      <c r="C79" s="145">
        <v>0</v>
      </c>
      <c r="D79" s="145">
        <f t="shared" si="32"/>
        <v>0</v>
      </c>
      <c r="E79" s="145">
        <v>0</v>
      </c>
      <c r="F79" s="145">
        <v>0</v>
      </c>
      <c r="G79" s="145">
        <f t="shared" si="33"/>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899360779.53999996</v>
      </c>
      <c r="C82" s="109">
        <f>C83+C91+C101+C111+C121+C131+C135+C144+C148</f>
        <v>81936763</v>
      </c>
      <c r="D82" s="238">
        <f t="shared" ref="D82:G82" si="34">D83+D91+D101+D111+D121+D131+D135+D144+D148</f>
        <v>981297542.53999996</v>
      </c>
      <c r="E82" s="243">
        <f t="shared" si="34"/>
        <v>634900032</v>
      </c>
      <c r="F82" s="109">
        <f>F83+F91+F101+F111+F121+F131+F135+F144+F148</f>
        <v>631550429</v>
      </c>
      <c r="G82" s="109">
        <f t="shared" si="34"/>
        <v>346397510.54000002</v>
      </c>
    </row>
    <row r="83" spans="1:7" s="199" customFormat="1" ht="9" customHeight="1" x14ac:dyDescent="0.2">
      <c r="A83" s="133" t="s">
        <v>80</v>
      </c>
      <c r="B83" s="203">
        <f>B84+B85+B86+B87+B88+B89+B90</f>
        <v>825335345</v>
      </c>
      <c r="C83" s="194">
        <f>C84+C85+C86+C87+C88+C89+C90</f>
        <v>28436465</v>
      </c>
      <c r="D83" s="239">
        <f t="shared" ref="D83:F83" si="35">D84+D85+D86+D87+D88+D89+D90</f>
        <v>853771810</v>
      </c>
      <c r="E83" s="235">
        <f>E84+E85+E86+E87+E88+E89+E90</f>
        <v>574070475</v>
      </c>
      <c r="F83" s="203">
        <f t="shared" si="35"/>
        <v>570872014</v>
      </c>
      <c r="G83" s="203">
        <f>G84+G85+G86+G87+G88+G89+G90</f>
        <v>279701335</v>
      </c>
    </row>
    <row r="84" spans="1:7" ht="9" customHeight="1" x14ac:dyDescent="0.2">
      <c r="A84" s="232" t="s">
        <v>124</v>
      </c>
      <c r="B84" s="145">
        <v>327987327</v>
      </c>
      <c r="C84" s="145">
        <v>-3801</v>
      </c>
      <c r="D84" s="226">
        <f>+B84+C84</f>
        <v>327983526</v>
      </c>
      <c r="E84" s="145">
        <v>238550544</v>
      </c>
      <c r="F84" s="145">
        <v>238550544</v>
      </c>
      <c r="G84" s="145">
        <f>+D84-E84</f>
        <v>89432982</v>
      </c>
    </row>
    <row r="85" spans="1:7" ht="9" customHeight="1" x14ac:dyDescent="0.2">
      <c r="A85" s="232" t="s">
        <v>125</v>
      </c>
      <c r="B85" s="145">
        <v>114344475</v>
      </c>
      <c r="C85" s="145">
        <v>-413077</v>
      </c>
      <c r="D85" s="226">
        <f t="shared" ref="D85:D89" si="36">+B85+C85</f>
        <v>113931398</v>
      </c>
      <c r="E85" s="145">
        <v>82104954</v>
      </c>
      <c r="F85" s="145">
        <v>82104955</v>
      </c>
      <c r="G85" s="145">
        <f t="shared" ref="G85:G89" si="37">+D85-E85</f>
        <v>31826444</v>
      </c>
    </row>
    <row r="86" spans="1:7" ht="9" customHeight="1" x14ac:dyDescent="0.2">
      <c r="A86" s="232" t="s">
        <v>126</v>
      </c>
      <c r="B86" s="145">
        <v>217572882</v>
      </c>
      <c r="C86" s="145">
        <v>427878</v>
      </c>
      <c r="D86" s="226">
        <f t="shared" si="36"/>
        <v>218000760</v>
      </c>
      <c r="E86" s="145">
        <v>130438919</v>
      </c>
      <c r="F86" s="145">
        <v>130438919</v>
      </c>
      <c r="G86" s="145">
        <f t="shared" si="37"/>
        <v>87561841</v>
      </c>
    </row>
    <row r="87" spans="1:7" ht="9" customHeight="1" x14ac:dyDescent="0.2">
      <c r="A87" s="232" t="s">
        <v>81</v>
      </c>
      <c r="B87" s="145">
        <v>94003798</v>
      </c>
      <c r="C87" s="145">
        <v>562456</v>
      </c>
      <c r="D87" s="226">
        <f t="shared" si="36"/>
        <v>94566254</v>
      </c>
      <c r="E87" s="145">
        <v>65613560</v>
      </c>
      <c r="F87" s="145">
        <v>62452268</v>
      </c>
      <c r="G87" s="145">
        <f t="shared" si="37"/>
        <v>28952694</v>
      </c>
    </row>
    <row r="88" spans="1:7" ht="9" customHeight="1" x14ac:dyDescent="0.2">
      <c r="A88" s="232" t="s">
        <v>127</v>
      </c>
      <c r="B88" s="145">
        <v>71426863</v>
      </c>
      <c r="C88" s="145">
        <v>27863009</v>
      </c>
      <c r="D88" s="226">
        <f t="shared" si="36"/>
        <v>99289872</v>
      </c>
      <c r="E88" s="145">
        <v>57362498</v>
      </c>
      <c r="F88" s="145">
        <v>57325328</v>
      </c>
      <c r="G88" s="145">
        <f t="shared" si="37"/>
        <v>41927374</v>
      </c>
    </row>
    <row r="89" spans="1:7" ht="9" customHeight="1" x14ac:dyDescent="0.2">
      <c r="A89" s="232" t="s">
        <v>128</v>
      </c>
      <c r="B89" s="145">
        <v>0</v>
      </c>
      <c r="C89" s="145">
        <v>0</v>
      </c>
      <c r="D89" s="226">
        <f t="shared" si="36"/>
        <v>0</v>
      </c>
      <c r="E89" s="145">
        <v>0</v>
      </c>
      <c r="F89" s="145">
        <v>0</v>
      </c>
      <c r="G89" s="145">
        <f t="shared" si="37"/>
        <v>0</v>
      </c>
    </row>
    <row r="90" spans="1:7" ht="9" customHeight="1" x14ac:dyDescent="0.2">
      <c r="A90" s="232" t="s">
        <v>82</v>
      </c>
      <c r="B90" s="241">
        <v>0</v>
      </c>
      <c r="C90" s="145">
        <v>0</v>
      </c>
      <c r="D90" s="233">
        <f t="shared" ref="D90" si="38">+B90+C90</f>
        <v>0</v>
      </c>
      <c r="E90" s="145">
        <v>0</v>
      </c>
      <c r="F90" s="145">
        <v>0</v>
      </c>
      <c r="G90" s="145">
        <f t="shared" ref="G90" si="39">+D90-E90</f>
        <v>0</v>
      </c>
    </row>
    <row r="91" spans="1:7" s="199" customFormat="1" ht="14.25" customHeight="1" x14ac:dyDescent="0.2">
      <c r="A91" s="230" t="s">
        <v>379</v>
      </c>
      <c r="B91" s="228">
        <f>B92+B93+B94+B95+B96+B97+B98+B99+B100</f>
        <v>28257884</v>
      </c>
      <c r="C91" s="228">
        <f>C92+C93+C94+C95+C96+C97+C98+C99+C100</f>
        <v>3103961</v>
      </c>
      <c r="D91" s="234">
        <f t="shared" ref="D91:G91" si="40">D92+D93+D94+D95+D96+D97+D98+D99+D100</f>
        <v>31361845</v>
      </c>
      <c r="E91" s="244">
        <f t="shared" si="40"/>
        <v>14064077</v>
      </c>
      <c r="F91" s="229">
        <f t="shared" si="40"/>
        <v>14010915</v>
      </c>
      <c r="G91" s="208">
        <f t="shared" si="40"/>
        <v>17297768</v>
      </c>
    </row>
    <row r="92" spans="1:7" ht="16.5" x14ac:dyDescent="0.15">
      <c r="A92" s="231" t="s">
        <v>380</v>
      </c>
      <c r="B92" s="145">
        <v>14039888</v>
      </c>
      <c r="C92" s="145">
        <v>370381</v>
      </c>
      <c r="D92" s="227">
        <f>+B92+C92</f>
        <v>14410269</v>
      </c>
      <c r="E92" s="145">
        <v>6225107</v>
      </c>
      <c r="F92" s="145">
        <v>6171946</v>
      </c>
      <c r="G92" s="145">
        <f t="shared" ref="G92:G93" si="41">+D92-E92</f>
        <v>8185162</v>
      </c>
    </row>
    <row r="93" spans="1:7" ht="9.75" customHeight="1" x14ac:dyDescent="0.2">
      <c r="A93" s="232" t="s">
        <v>381</v>
      </c>
      <c r="B93" s="145">
        <v>2209164</v>
      </c>
      <c r="C93" s="145">
        <v>249866</v>
      </c>
      <c r="D93" s="227">
        <f t="shared" ref="D93" si="42">+B93+C93</f>
        <v>2459030</v>
      </c>
      <c r="E93" s="145">
        <v>1665996</v>
      </c>
      <c r="F93" s="145">
        <v>1665996</v>
      </c>
      <c r="G93" s="145">
        <f t="shared" si="41"/>
        <v>793034</v>
      </c>
    </row>
    <row r="94" spans="1:7" ht="9.75" customHeight="1" x14ac:dyDescent="0.2">
      <c r="A94" s="232" t="s">
        <v>382</v>
      </c>
      <c r="B94" s="145">
        <v>74148</v>
      </c>
      <c r="C94" s="145">
        <v>190433</v>
      </c>
      <c r="D94" s="227">
        <f t="shared" ref="D94:D100" si="43">+B94+C94</f>
        <v>264581</v>
      </c>
      <c r="E94" s="145">
        <v>251093</v>
      </c>
      <c r="F94" s="145">
        <v>251092</v>
      </c>
      <c r="G94" s="145">
        <f>+D94-E94</f>
        <v>13488</v>
      </c>
    </row>
    <row r="95" spans="1:7" ht="9.75" customHeight="1" x14ac:dyDescent="0.2">
      <c r="A95" s="232" t="s">
        <v>383</v>
      </c>
      <c r="B95" s="145">
        <v>4363512</v>
      </c>
      <c r="C95" s="145">
        <v>382002</v>
      </c>
      <c r="D95" s="227">
        <f t="shared" si="43"/>
        <v>4745514</v>
      </c>
      <c r="E95" s="145">
        <v>2113158</v>
      </c>
      <c r="F95" s="145">
        <v>2113158</v>
      </c>
      <c r="G95" s="145">
        <f t="shared" ref="G95:G100" si="44">+D95-E95</f>
        <v>2632356</v>
      </c>
    </row>
    <row r="96" spans="1:7" ht="10.5" customHeight="1" x14ac:dyDescent="0.2">
      <c r="A96" s="232" t="s">
        <v>384</v>
      </c>
      <c r="B96" s="145">
        <v>2306100</v>
      </c>
      <c r="C96" s="145">
        <v>1531476</v>
      </c>
      <c r="D96" s="227">
        <f t="shared" si="43"/>
        <v>3837576</v>
      </c>
      <c r="E96" s="145">
        <v>1806727</v>
      </c>
      <c r="F96" s="145">
        <v>1806727</v>
      </c>
      <c r="G96" s="145">
        <f t="shared" si="44"/>
        <v>2030849</v>
      </c>
    </row>
    <row r="97" spans="1:7" ht="9.75" customHeight="1" x14ac:dyDescent="0.2">
      <c r="A97" s="232" t="s">
        <v>385</v>
      </c>
      <c r="B97" s="145">
        <v>4519816</v>
      </c>
      <c r="C97" s="145">
        <v>51320</v>
      </c>
      <c r="D97" s="227">
        <f t="shared" si="43"/>
        <v>4571136</v>
      </c>
      <c r="E97" s="145">
        <v>1492904</v>
      </c>
      <c r="F97" s="145">
        <v>1492904</v>
      </c>
      <c r="G97" s="145">
        <f t="shared" si="44"/>
        <v>3078232</v>
      </c>
    </row>
    <row r="98" spans="1:7" ht="16.5" x14ac:dyDescent="0.2">
      <c r="A98" s="232" t="s">
        <v>386</v>
      </c>
      <c r="B98" s="145">
        <v>426852</v>
      </c>
      <c r="C98" s="145">
        <v>-26706</v>
      </c>
      <c r="D98" s="227">
        <f t="shared" si="43"/>
        <v>400146</v>
      </c>
      <c r="E98" s="145">
        <v>175062</v>
      </c>
      <c r="F98" s="145">
        <v>175062</v>
      </c>
      <c r="G98" s="145">
        <f t="shared" si="44"/>
        <v>225084</v>
      </c>
    </row>
    <row r="99" spans="1:7" ht="8.25" customHeight="1" x14ac:dyDescent="0.2">
      <c r="A99" s="232" t="s">
        <v>387</v>
      </c>
      <c r="B99" s="145">
        <v>0</v>
      </c>
      <c r="C99" s="145">
        <v>1276</v>
      </c>
      <c r="D99" s="225">
        <f t="shared" si="43"/>
        <v>1276</v>
      </c>
      <c r="E99" s="145">
        <v>1276</v>
      </c>
      <c r="F99" s="145">
        <v>1276</v>
      </c>
      <c r="G99" s="145">
        <f t="shared" si="44"/>
        <v>0</v>
      </c>
    </row>
    <row r="100" spans="1:7" ht="9.75" customHeight="1" x14ac:dyDescent="0.2">
      <c r="A100" s="232" t="s">
        <v>388</v>
      </c>
      <c r="B100" s="145">
        <v>318404</v>
      </c>
      <c r="C100" s="145">
        <v>353913</v>
      </c>
      <c r="D100" s="227">
        <f t="shared" si="43"/>
        <v>672317</v>
      </c>
      <c r="E100" s="145">
        <v>332754</v>
      </c>
      <c r="F100" s="145">
        <v>332754</v>
      </c>
      <c r="G100" s="240">
        <f t="shared" si="44"/>
        <v>339563</v>
      </c>
    </row>
    <row r="101" spans="1:7" s="199" customFormat="1" ht="9.75" customHeight="1" x14ac:dyDescent="0.2">
      <c r="A101" s="230" t="s">
        <v>389</v>
      </c>
      <c r="B101" s="229">
        <f>B102+B103+B104+B105+B106+B107+B108+B109+B110</f>
        <v>45767548.539999999</v>
      </c>
      <c r="C101" s="229">
        <f>C102+C103+C104+C105+C106+C107+C108+C109+C110</f>
        <v>41750906</v>
      </c>
      <c r="D101" s="242">
        <f t="shared" ref="D101:G101" si="45">D102+D103+D104+D105+D106+D107+D108+D109+D110</f>
        <v>87518454.540000007</v>
      </c>
      <c r="E101" s="246">
        <f>E102+E103+E104+E105+E106+E107+E108+E109+E110</f>
        <v>40862386</v>
      </c>
      <c r="F101" s="229">
        <f>F102+F103+F104+F105+F106+F107+F108+F109+F110</f>
        <v>40764406</v>
      </c>
      <c r="G101" s="242">
        <f t="shared" si="45"/>
        <v>46656068.539999999</v>
      </c>
    </row>
    <row r="102" spans="1:7" ht="9" customHeight="1" x14ac:dyDescent="0.2">
      <c r="A102" s="232" t="s">
        <v>390</v>
      </c>
      <c r="B102" s="145">
        <v>20611137</v>
      </c>
      <c r="C102" s="145">
        <v>103439</v>
      </c>
      <c r="D102" s="240">
        <f t="shared" ref="D102" si="46">+B102+C102</f>
        <v>20714576</v>
      </c>
      <c r="E102" s="145">
        <v>8557580</v>
      </c>
      <c r="F102" s="145">
        <v>8554940</v>
      </c>
      <c r="G102" s="240">
        <f t="shared" ref="G102" si="47">+D102-E102</f>
        <v>12156996</v>
      </c>
    </row>
    <row r="103" spans="1:7" ht="9" customHeight="1" x14ac:dyDescent="0.2">
      <c r="A103" s="232" t="s">
        <v>391</v>
      </c>
      <c r="B103" s="145">
        <v>4147416</v>
      </c>
      <c r="C103" s="145">
        <v>240770</v>
      </c>
      <c r="D103" s="240">
        <f t="shared" ref="D103:D110" si="48">+B103+C103</f>
        <v>4388186</v>
      </c>
      <c r="E103" s="145">
        <v>1703198</v>
      </c>
      <c r="F103" s="145">
        <v>1703198</v>
      </c>
      <c r="G103" s="240">
        <f t="shared" ref="G103:G110" si="49">+D103-E103</f>
        <v>2684988</v>
      </c>
    </row>
    <row r="104" spans="1:7" ht="9.75" customHeight="1" x14ac:dyDescent="0.2">
      <c r="A104" s="232" t="s">
        <v>392</v>
      </c>
      <c r="B104" s="145">
        <v>4154136</v>
      </c>
      <c r="C104" s="145">
        <v>5566872</v>
      </c>
      <c r="D104" s="240">
        <f t="shared" si="48"/>
        <v>9721008</v>
      </c>
      <c r="E104" s="145">
        <v>5824205</v>
      </c>
      <c r="F104" s="145">
        <v>5809728</v>
      </c>
      <c r="G104" s="240">
        <f t="shared" si="49"/>
        <v>3896803</v>
      </c>
    </row>
    <row r="105" spans="1:7" ht="11.25" customHeight="1" x14ac:dyDescent="0.2">
      <c r="A105" s="232" t="s">
        <v>393</v>
      </c>
      <c r="B105" s="145">
        <v>2216940</v>
      </c>
      <c r="C105" s="145">
        <v>133640</v>
      </c>
      <c r="D105" s="240">
        <f t="shared" si="48"/>
        <v>2350580</v>
      </c>
      <c r="E105" s="145">
        <v>734873</v>
      </c>
      <c r="F105" s="145">
        <v>734873</v>
      </c>
      <c r="G105" s="240">
        <f t="shared" si="49"/>
        <v>1615707</v>
      </c>
    </row>
    <row r="106" spans="1:7" ht="15.75" customHeight="1" x14ac:dyDescent="0.2">
      <c r="A106" s="232" t="s">
        <v>394</v>
      </c>
      <c r="B106" s="145">
        <v>4708788</v>
      </c>
      <c r="C106" s="145">
        <v>34787934</v>
      </c>
      <c r="D106" s="240">
        <f t="shared" si="48"/>
        <v>39496722</v>
      </c>
      <c r="E106" s="145">
        <v>17317814</v>
      </c>
      <c r="F106" s="145">
        <v>17317814</v>
      </c>
      <c r="G106" s="240">
        <f t="shared" si="49"/>
        <v>22178908</v>
      </c>
    </row>
    <row r="107" spans="1:7" ht="10.5" customHeight="1" x14ac:dyDescent="0.2">
      <c r="A107" s="232" t="s">
        <v>395</v>
      </c>
      <c r="B107" s="145">
        <v>4326432</v>
      </c>
      <c r="C107" s="145">
        <v>-228</v>
      </c>
      <c r="D107" s="240">
        <f t="shared" si="48"/>
        <v>4326204</v>
      </c>
      <c r="E107" s="145">
        <v>3258887</v>
      </c>
      <c r="F107" s="145">
        <v>3258887</v>
      </c>
      <c r="G107" s="240">
        <f t="shared" si="49"/>
        <v>1067317</v>
      </c>
    </row>
    <row r="108" spans="1:7" ht="10.5" customHeight="1" x14ac:dyDescent="0.2">
      <c r="A108" s="232" t="s">
        <v>396</v>
      </c>
      <c r="B108" s="145">
        <v>1184558.26</v>
      </c>
      <c r="C108" s="145">
        <v>1537586</v>
      </c>
      <c r="D108" s="240">
        <f t="shared" si="48"/>
        <v>2722144.26</v>
      </c>
      <c r="E108" s="145">
        <v>1560904</v>
      </c>
      <c r="F108" s="145">
        <v>1480041</v>
      </c>
      <c r="G108" s="240">
        <f t="shared" si="49"/>
        <v>1161240.2599999998</v>
      </c>
    </row>
    <row r="109" spans="1:7" ht="8.25" customHeight="1" x14ac:dyDescent="0.2">
      <c r="A109" s="232" t="s">
        <v>397</v>
      </c>
      <c r="B109" s="145">
        <v>4365347.28</v>
      </c>
      <c r="C109" s="145">
        <v>-688446</v>
      </c>
      <c r="D109" s="227">
        <f t="shared" si="48"/>
        <v>3676901.2800000003</v>
      </c>
      <c r="E109" s="145">
        <v>1813727</v>
      </c>
      <c r="F109" s="145">
        <v>1813727</v>
      </c>
      <c r="G109" s="227">
        <f t="shared" si="49"/>
        <v>1863174.2800000003</v>
      </c>
    </row>
    <row r="110" spans="1:7" ht="10.5" customHeight="1" x14ac:dyDescent="0.2">
      <c r="A110" s="232" t="s">
        <v>398</v>
      </c>
      <c r="B110" s="145">
        <v>52794</v>
      </c>
      <c r="C110" s="145">
        <v>69339</v>
      </c>
      <c r="D110" s="227">
        <f t="shared" si="48"/>
        <v>122133</v>
      </c>
      <c r="E110" s="145">
        <v>91198</v>
      </c>
      <c r="F110" s="145">
        <v>91198</v>
      </c>
      <c r="G110" s="227">
        <f t="shared" si="49"/>
        <v>30935</v>
      </c>
    </row>
    <row r="111" spans="1:7" s="199" customFormat="1" ht="16.5" x14ac:dyDescent="0.2">
      <c r="A111" s="230" t="s">
        <v>399</v>
      </c>
      <c r="B111" s="196">
        <f>B112+B113+B114+B115+B116+B117+B118+B119+B120</f>
        <v>0</v>
      </c>
      <c r="C111" s="229">
        <f>C112+C113+C114+C115+C116+C117+C118+C119+C120</f>
        <v>921127</v>
      </c>
      <c r="D111" s="242">
        <f>D112+D113+D114+D115+D116+D117+D118+D119+D120</f>
        <v>921127</v>
      </c>
      <c r="E111" s="246">
        <f t="shared" ref="E111:G111" si="50">E112+E113+E114+E115+E116+E117+E118+E119+E120</f>
        <v>285710</v>
      </c>
      <c r="F111" s="229">
        <f t="shared" si="50"/>
        <v>285710</v>
      </c>
      <c r="G111" s="242">
        <f t="shared" si="50"/>
        <v>635417</v>
      </c>
    </row>
    <row r="112" spans="1:7" ht="9.75" customHeight="1" x14ac:dyDescent="0.2">
      <c r="A112" s="232" t="s">
        <v>400</v>
      </c>
      <c r="B112" s="145">
        <v>0</v>
      </c>
      <c r="C112" s="227">
        <v>0</v>
      </c>
      <c r="D112" s="227">
        <f t="shared" ref="D112:E112" si="51">+B112+C112</f>
        <v>0</v>
      </c>
      <c r="E112" s="227">
        <f t="shared" si="51"/>
        <v>0</v>
      </c>
      <c r="F112" s="227">
        <v>0</v>
      </c>
      <c r="G112" s="227">
        <f t="shared" ref="G112" si="52">+D112-E112</f>
        <v>0</v>
      </c>
    </row>
    <row r="113" spans="1:7" ht="9.75" customHeight="1" x14ac:dyDescent="0.2">
      <c r="A113" s="232" t="s">
        <v>401</v>
      </c>
      <c r="B113" s="145">
        <v>0</v>
      </c>
      <c r="C113" s="227">
        <v>0</v>
      </c>
      <c r="D113" s="227">
        <f t="shared" ref="D113:D120" si="53">+B113+C113</f>
        <v>0</v>
      </c>
      <c r="E113" s="245">
        <v>0</v>
      </c>
      <c r="F113" s="227">
        <v>0</v>
      </c>
      <c r="G113" s="227">
        <f t="shared" ref="G113:G120" si="54">+D113-E113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921127</v>
      </c>
      <c r="D115" s="227">
        <f>+B115+C115</f>
        <v>921127</v>
      </c>
      <c r="E115" s="145">
        <v>285710</v>
      </c>
      <c r="F115" s="145">
        <v>285710</v>
      </c>
      <c r="G115" s="227">
        <f>+D115-E115</f>
        <v>635417</v>
      </c>
    </row>
    <row r="116" spans="1:7" ht="9.75" customHeight="1" x14ac:dyDescent="0.2">
      <c r="A116" s="232" t="s">
        <v>404</v>
      </c>
      <c r="B116" s="145">
        <v>0</v>
      </c>
      <c r="C116" s="227">
        <v>0</v>
      </c>
      <c r="D116" s="227">
        <f t="shared" si="53"/>
        <v>0</v>
      </c>
      <c r="E116" s="245">
        <v>0</v>
      </c>
      <c r="F116" s="227">
        <v>0</v>
      </c>
      <c r="G116" s="227">
        <f t="shared" si="54"/>
        <v>0</v>
      </c>
    </row>
    <row r="117" spans="1:7" ht="9.75" customHeight="1" x14ac:dyDescent="0.2">
      <c r="A117" s="232" t="s">
        <v>405</v>
      </c>
      <c r="B117" s="145">
        <v>0</v>
      </c>
      <c r="C117" s="227">
        <v>0</v>
      </c>
      <c r="D117" s="227">
        <f t="shared" si="53"/>
        <v>0</v>
      </c>
      <c r="E117" s="245">
        <v>0</v>
      </c>
      <c r="F117" s="227">
        <v>0</v>
      </c>
      <c r="G117" s="227">
        <f t="shared" si="54"/>
        <v>0</v>
      </c>
    </row>
    <row r="118" spans="1:7" ht="9.75" customHeight="1" x14ac:dyDescent="0.2">
      <c r="A118" s="232" t="s">
        <v>406</v>
      </c>
      <c r="B118" s="145">
        <v>0</v>
      </c>
      <c r="C118" s="227">
        <v>0</v>
      </c>
      <c r="D118" s="227">
        <f t="shared" si="53"/>
        <v>0</v>
      </c>
      <c r="E118" s="245">
        <v>0</v>
      </c>
      <c r="F118" s="227">
        <v>0</v>
      </c>
      <c r="G118" s="227">
        <f t="shared" si="54"/>
        <v>0</v>
      </c>
    </row>
    <row r="119" spans="1:7" ht="9.75" customHeight="1" x14ac:dyDescent="0.2">
      <c r="A119" s="232" t="s">
        <v>407</v>
      </c>
      <c r="B119" s="145">
        <v>0</v>
      </c>
      <c r="C119" s="227">
        <v>0</v>
      </c>
      <c r="D119" s="227">
        <f t="shared" si="53"/>
        <v>0</v>
      </c>
      <c r="E119" s="245">
        <v>0</v>
      </c>
      <c r="F119" s="227">
        <v>0</v>
      </c>
      <c r="G119" s="227">
        <f t="shared" si="54"/>
        <v>0</v>
      </c>
    </row>
    <row r="120" spans="1:7" ht="9.75" customHeight="1" x14ac:dyDescent="0.2">
      <c r="A120" s="232" t="s">
        <v>408</v>
      </c>
      <c r="B120" s="145">
        <v>0</v>
      </c>
      <c r="C120" s="227">
        <v>0</v>
      </c>
      <c r="D120" s="227">
        <f t="shared" si="53"/>
        <v>0</v>
      </c>
      <c r="E120" s="245">
        <v>0</v>
      </c>
      <c r="F120" s="227">
        <v>0</v>
      </c>
      <c r="G120" s="227">
        <f t="shared" si="54"/>
        <v>0</v>
      </c>
    </row>
    <row r="121" spans="1:7" s="199" customFormat="1" ht="15" customHeight="1" x14ac:dyDescent="0.2">
      <c r="A121" s="230" t="s">
        <v>409</v>
      </c>
      <c r="B121" s="196">
        <f>B122+B123+B124+B125+B126+B127+B128+B129+B130</f>
        <v>0</v>
      </c>
      <c r="C121" s="229">
        <f>C122+C123+C124+C125+C126+C127+C128+C129+C130</f>
        <v>3289218</v>
      </c>
      <c r="D121" s="242">
        <f t="shared" ref="D121:G121" si="55">D122+D123+D124+D125+D126+D127+D128+D129+D130</f>
        <v>3289218</v>
      </c>
      <c r="E121" s="246">
        <f t="shared" si="55"/>
        <v>1182298</v>
      </c>
      <c r="F121" s="229">
        <f t="shared" si="55"/>
        <v>1182298</v>
      </c>
      <c r="G121" s="242">
        <f t="shared" si="55"/>
        <v>2106920</v>
      </c>
    </row>
    <row r="122" spans="1:7" ht="9" customHeight="1" x14ac:dyDescent="0.2">
      <c r="A122" s="232" t="s">
        <v>410</v>
      </c>
      <c r="B122" s="145">
        <v>0</v>
      </c>
      <c r="C122" s="145">
        <v>439344</v>
      </c>
      <c r="D122" s="227">
        <f t="shared" ref="D122:D130" si="56">+B122+C122</f>
        <v>439344</v>
      </c>
      <c r="E122" s="145">
        <v>169000</v>
      </c>
      <c r="F122" s="145">
        <v>169000</v>
      </c>
      <c r="G122" s="227">
        <f t="shared" ref="G122" si="57">+D122-E122</f>
        <v>270344</v>
      </c>
    </row>
    <row r="123" spans="1:7" ht="9" customHeight="1" x14ac:dyDescent="0.2">
      <c r="A123" s="232" t="s">
        <v>411</v>
      </c>
      <c r="B123" s="145">
        <v>0</v>
      </c>
      <c r="C123" s="145">
        <v>24499</v>
      </c>
      <c r="D123" s="227">
        <f t="shared" si="56"/>
        <v>24499</v>
      </c>
      <c r="E123" s="145">
        <v>24499</v>
      </c>
      <c r="F123" s="145">
        <v>24499</v>
      </c>
      <c r="G123" s="227">
        <f t="shared" ref="G123:G130" si="58">+D123-E123</f>
        <v>0</v>
      </c>
    </row>
    <row r="124" spans="1:7" ht="9" customHeight="1" x14ac:dyDescent="0.2">
      <c r="A124" s="232" t="s">
        <v>412</v>
      </c>
      <c r="B124" s="241">
        <v>0</v>
      </c>
      <c r="C124" s="145">
        <v>2698035</v>
      </c>
      <c r="D124" s="227">
        <f t="shared" si="56"/>
        <v>2698035</v>
      </c>
      <c r="E124" s="145">
        <v>974459</v>
      </c>
      <c r="F124" s="145">
        <v>974459</v>
      </c>
      <c r="G124" s="227">
        <f t="shared" si="58"/>
        <v>1723576</v>
      </c>
    </row>
    <row r="125" spans="1:7" ht="9" customHeight="1" x14ac:dyDescent="0.2">
      <c r="A125" s="232" t="s">
        <v>413</v>
      </c>
      <c r="B125" s="145">
        <v>0</v>
      </c>
      <c r="C125" s="145">
        <v>0</v>
      </c>
      <c r="D125" s="227">
        <f t="shared" si="56"/>
        <v>0</v>
      </c>
      <c r="E125" s="145">
        <v>0</v>
      </c>
      <c r="F125" s="145">
        <v>0</v>
      </c>
      <c r="G125" s="227">
        <f t="shared" si="58"/>
        <v>0</v>
      </c>
    </row>
    <row r="126" spans="1:7" ht="9" customHeight="1" x14ac:dyDescent="0.2">
      <c r="A126" s="232" t="s">
        <v>414</v>
      </c>
      <c r="B126" s="145">
        <v>0</v>
      </c>
      <c r="C126" s="145">
        <v>0</v>
      </c>
      <c r="D126" s="227">
        <f t="shared" si="56"/>
        <v>0</v>
      </c>
      <c r="E126" s="145">
        <v>0</v>
      </c>
      <c r="F126" s="145">
        <v>0</v>
      </c>
      <c r="G126" s="227">
        <f t="shared" si="58"/>
        <v>0</v>
      </c>
    </row>
    <row r="127" spans="1:7" ht="9" customHeight="1" x14ac:dyDescent="0.2">
      <c r="A127" s="232" t="s">
        <v>415</v>
      </c>
      <c r="B127" s="145">
        <v>0</v>
      </c>
      <c r="C127" s="145">
        <v>127340</v>
      </c>
      <c r="D127" s="227">
        <f t="shared" si="56"/>
        <v>127340</v>
      </c>
      <c r="E127" s="145">
        <v>14340</v>
      </c>
      <c r="F127" s="145">
        <v>14340</v>
      </c>
      <c r="G127" s="227">
        <f t="shared" si="58"/>
        <v>113000</v>
      </c>
    </row>
    <row r="128" spans="1:7" ht="9" customHeight="1" x14ac:dyDescent="0.2">
      <c r="A128" s="232" t="s">
        <v>416</v>
      </c>
      <c r="B128" s="145">
        <v>0</v>
      </c>
      <c r="C128" s="145">
        <v>0</v>
      </c>
      <c r="D128" s="227">
        <f t="shared" si="56"/>
        <v>0</v>
      </c>
      <c r="E128" s="145">
        <v>0</v>
      </c>
      <c r="F128" s="145">
        <v>0</v>
      </c>
      <c r="G128" s="227">
        <f t="shared" si="58"/>
        <v>0</v>
      </c>
    </row>
    <row r="129" spans="1:7" ht="9" customHeight="1" x14ac:dyDescent="0.2">
      <c r="A129" s="232" t="s">
        <v>417</v>
      </c>
      <c r="B129" s="145">
        <v>0</v>
      </c>
      <c r="C129" s="145">
        <v>0</v>
      </c>
      <c r="D129" s="227">
        <f t="shared" si="56"/>
        <v>0</v>
      </c>
      <c r="E129" s="145">
        <v>0</v>
      </c>
      <c r="F129" s="145">
        <v>0</v>
      </c>
      <c r="G129" s="227">
        <f t="shared" si="58"/>
        <v>0</v>
      </c>
    </row>
    <row r="130" spans="1:7" ht="9" customHeight="1" x14ac:dyDescent="0.2">
      <c r="A130" s="232" t="s">
        <v>418</v>
      </c>
      <c r="B130" s="145">
        <v>0</v>
      </c>
      <c r="C130" s="145">
        <v>0</v>
      </c>
      <c r="D130" s="227">
        <f t="shared" si="56"/>
        <v>0</v>
      </c>
      <c r="E130" s="145">
        <v>0</v>
      </c>
      <c r="F130" s="145">
        <v>0</v>
      </c>
      <c r="G130" s="227">
        <f t="shared" si="58"/>
        <v>0</v>
      </c>
    </row>
    <row r="131" spans="1:7" s="199" customFormat="1" ht="8.25" customHeight="1" x14ac:dyDescent="0.2">
      <c r="A131" s="230" t="s">
        <v>419</v>
      </c>
      <c r="B131" s="196">
        <f>B132+B133+B134</f>
        <v>0</v>
      </c>
      <c r="C131" s="229">
        <f>C132+C133+C134</f>
        <v>4435086</v>
      </c>
      <c r="D131" s="242">
        <f t="shared" ref="D131:F131" si="59">D132+D133+D134</f>
        <v>4435086</v>
      </c>
      <c r="E131" s="246">
        <f t="shared" si="59"/>
        <v>4435086</v>
      </c>
      <c r="F131" s="229">
        <f t="shared" si="59"/>
        <v>4435086</v>
      </c>
      <c r="G131" s="242">
        <f>G132+G133+G134</f>
        <v>0</v>
      </c>
    </row>
    <row r="132" spans="1:7" ht="9.75" customHeight="1" x14ac:dyDescent="0.2">
      <c r="A132" s="232" t="s">
        <v>420</v>
      </c>
      <c r="B132" s="145">
        <v>0</v>
      </c>
      <c r="C132" s="145">
        <v>0</v>
      </c>
      <c r="D132" s="227">
        <f t="shared" ref="D132" si="60">+B132+C132</f>
        <v>0</v>
      </c>
      <c r="E132" s="145">
        <v>0</v>
      </c>
      <c r="F132" s="145">
        <v>0</v>
      </c>
      <c r="G132" s="227">
        <f t="shared" ref="G132" si="61">+D132-E132</f>
        <v>0</v>
      </c>
    </row>
    <row r="133" spans="1:7" ht="9.75" customHeight="1" x14ac:dyDescent="0.2">
      <c r="A133" s="232" t="s">
        <v>421</v>
      </c>
      <c r="B133" s="145">
        <v>0</v>
      </c>
      <c r="C133" s="145">
        <v>4435086</v>
      </c>
      <c r="D133" s="227">
        <f t="shared" ref="D133:D134" si="62">+B133+C133</f>
        <v>4435086</v>
      </c>
      <c r="E133" s="145">
        <v>4435086</v>
      </c>
      <c r="F133" s="145">
        <v>4435086</v>
      </c>
      <c r="G133" s="227">
        <f>+D133-E133</f>
        <v>0</v>
      </c>
    </row>
    <row r="134" spans="1:7" ht="9.75" customHeight="1" x14ac:dyDescent="0.2">
      <c r="A134" s="232" t="s">
        <v>422</v>
      </c>
      <c r="B134" s="145">
        <v>0</v>
      </c>
      <c r="C134" s="145">
        <v>0</v>
      </c>
      <c r="D134" s="227">
        <f t="shared" si="62"/>
        <v>0</v>
      </c>
      <c r="E134" s="145">
        <v>0</v>
      </c>
      <c r="F134" s="145"/>
      <c r="G134" s="227">
        <f t="shared" ref="G134" si="63">+D134-E134</f>
        <v>0</v>
      </c>
    </row>
    <row r="135" spans="1:7" s="199" customFormat="1" ht="13.5" customHeight="1" x14ac:dyDescent="0.2">
      <c r="A135" s="133" t="s">
        <v>443</v>
      </c>
      <c r="B135" s="203">
        <f>B136+B137+B138+B139+B140+B142+B143</f>
        <v>2</v>
      </c>
      <c r="C135" s="242">
        <f t="shared" ref="C135:G135" si="64">C136+C137+C138+C139+C140+C142+C143</f>
        <v>0</v>
      </c>
      <c r="D135" s="242">
        <f t="shared" si="64"/>
        <v>2</v>
      </c>
      <c r="E135" s="248">
        <f t="shared" si="64"/>
        <v>0</v>
      </c>
      <c r="F135" s="242">
        <f t="shared" si="64"/>
        <v>0</v>
      </c>
      <c r="G135" s="242">
        <f t="shared" si="64"/>
        <v>2</v>
      </c>
    </row>
    <row r="136" spans="1:7" ht="9.75" customHeight="1" x14ac:dyDescent="0.2">
      <c r="A136" s="232" t="s">
        <v>423</v>
      </c>
      <c r="B136" s="145">
        <v>0</v>
      </c>
      <c r="C136" s="227">
        <v>0</v>
      </c>
      <c r="D136" s="227">
        <f t="shared" ref="D136:D138" si="65">+B136+C136</f>
        <v>0</v>
      </c>
      <c r="E136" s="245">
        <v>0</v>
      </c>
      <c r="F136" s="227">
        <v>0</v>
      </c>
      <c r="G136" s="227">
        <f t="shared" ref="G136:G138" si="66">+D136-E136</f>
        <v>0</v>
      </c>
    </row>
    <row r="137" spans="1:7" ht="9.75" customHeight="1" x14ac:dyDescent="0.2">
      <c r="A137" s="232" t="s">
        <v>424</v>
      </c>
      <c r="B137" s="145">
        <v>0</v>
      </c>
      <c r="C137" s="227">
        <v>0</v>
      </c>
      <c r="D137" s="227">
        <f t="shared" si="65"/>
        <v>0</v>
      </c>
      <c r="E137" s="245">
        <v>0</v>
      </c>
      <c r="F137" s="227">
        <v>0</v>
      </c>
      <c r="G137" s="227">
        <f t="shared" si="66"/>
        <v>0</v>
      </c>
    </row>
    <row r="138" spans="1:7" ht="9.75" customHeight="1" x14ac:dyDescent="0.2">
      <c r="A138" s="232" t="s">
        <v>425</v>
      </c>
      <c r="B138" s="145">
        <v>0</v>
      </c>
      <c r="C138" s="240">
        <v>0</v>
      </c>
      <c r="D138" s="240">
        <f t="shared" si="65"/>
        <v>0</v>
      </c>
      <c r="E138" s="247">
        <v>0</v>
      </c>
      <c r="F138" s="240">
        <v>0</v>
      </c>
      <c r="G138" s="240">
        <f t="shared" si="66"/>
        <v>0</v>
      </c>
    </row>
    <row r="139" spans="1:7" ht="9.75" customHeight="1" x14ac:dyDescent="0.2">
      <c r="A139" s="232" t="s">
        <v>426</v>
      </c>
      <c r="B139" s="145">
        <v>0</v>
      </c>
      <c r="C139" s="240">
        <v>0</v>
      </c>
      <c r="D139" s="240">
        <f t="shared" ref="D139:D143" si="67">+B139+C139</f>
        <v>0</v>
      </c>
      <c r="E139" s="247">
        <v>0</v>
      </c>
      <c r="F139" s="240">
        <v>0</v>
      </c>
      <c r="G139" s="240">
        <f t="shared" ref="G139:G143" si="68">+D139-E139</f>
        <v>0</v>
      </c>
    </row>
    <row r="140" spans="1:7" ht="9.75" customHeight="1" x14ac:dyDescent="0.2">
      <c r="A140" s="232" t="s">
        <v>427</v>
      </c>
      <c r="B140" s="145">
        <v>0</v>
      </c>
      <c r="C140" s="240">
        <v>0</v>
      </c>
      <c r="D140" s="240">
        <f t="shared" si="67"/>
        <v>0</v>
      </c>
      <c r="E140" s="247">
        <v>0</v>
      </c>
      <c r="F140" s="240">
        <v>0</v>
      </c>
      <c r="G140" s="240">
        <f t="shared" si="68"/>
        <v>0</v>
      </c>
    </row>
    <row r="141" spans="1:7" ht="9.75" customHeight="1" x14ac:dyDescent="0.2">
      <c r="A141" s="232" t="s">
        <v>428</v>
      </c>
      <c r="B141" s="145">
        <v>0</v>
      </c>
      <c r="C141" s="240">
        <v>0</v>
      </c>
      <c r="D141" s="240">
        <f t="shared" si="67"/>
        <v>0</v>
      </c>
      <c r="E141" s="247">
        <v>0</v>
      </c>
      <c r="F141" s="240">
        <v>0</v>
      </c>
      <c r="G141" s="240">
        <f t="shared" si="68"/>
        <v>0</v>
      </c>
    </row>
    <row r="142" spans="1:7" ht="9.75" customHeight="1" x14ac:dyDescent="0.2">
      <c r="A142" s="232" t="s">
        <v>429</v>
      </c>
      <c r="B142" s="145">
        <v>0</v>
      </c>
      <c r="C142" s="145">
        <v>0</v>
      </c>
      <c r="D142" s="145">
        <f t="shared" si="67"/>
        <v>0</v>
      </c>
      <c r="E142" s="249">
        <v>0</v>
      </c>
      <c r="F142" s="145">
        <v>0</v>
      </c>
      <c r="G142" s="145">
        <f t="shared" si="68"/>
        <v>0</v>
      </c>
    </row>
    <row r="143" spans="1:7" ht="12" customHeight="1" x14ac:dyDescent="0.2">
      <c r="A143" s="232" t="s">
        <v>430</v>
      </c>
      <c r="B143" s="145">
        <v>2</v>
      </c>
      <c r="C143" s="145">
        <v>0</v>
      </c>
      <c r="D143" s="145">
        <f t="shared" si="67"/>
        <v>2</v>
      </c>
      <c r="E143" s="249">
        <v>0</v>
      </c>
      <c r="F143" s="145">
        <v>0</v>
      </c>
      <c r="G143" s="145">
        <f t="shared" si="68"/>
        <v>2</v>
      </c>
    </row>
    <row r="144" spans="1:7" s="199" customFormat="1" ht="9.75" customHeight="1" x14ac:dyDescent="0.2">
      <c r="A144" s="133" t="s">
        <v>431</v>
      </c>
      <c r="B144" s="203">
        <f>B145+B146+B147</f>
        <v>0</v>
      </c>
      <c r="C144" s="203">
        <f t="shared" ref="C144:G144" si="69">C145+C146+C147</f>
        <v>0</v>
      </c>
      <c r="D144" s="203">
        <f t="shared" si="69"/>
        <v>0</v>
      </c>
      <c r="E144" s="250">
        <f t="shared" si="69"/>
        <v>0</v>
      </c>
      <c r="F144" s="203">
        <f t="shared" si="69"/>
        <v>0</v>
      </c>
      <c r="G144" s="203">
        <f t="shared" si="69"/>
        <v>0</v>
      </c>
    </row>
    <row r="145" spans="1:7" ht="8.25" customHeight="1" x14ac:dyDescent="0.2">
      <c r="A145" s="232" t="s">
        <v>432</v>
      </c>
      <c r="B145" s="145">
        <v>0</v>
      </c>
      <c r="C145" s="145">
        <v>0</v>
      </c>
      <c r="D145" s="145">
        <f t="shared" ref="D145" si="70">+B145+C145</f>
        <v>0</v>
      </c>
      <c r="E145" s="249">
        <v>0</v>
      </c>
      <c r="F145" s="145">
        <v>0</v>
      </c>
      <c r="G145" s="145">
        <f t="shared" ref="G145" si="71">+D145-E145</f>
        <v>0</v>
      </c>
    </row>
    <row r="146" spans="1:7" ht="8.25" customHeight="1" x14ac:dyDescent="0.2">
      <c r="A146" s="232" t="s">
        <v>433</v>
      </c>
      <c r="B146" s="145">
        <v>0</v>
      </c>
      <c r="C146" s="145">
        <v>0</v>
      </c>
      <c r="D146" s="145">
        <f t="shared" ref="D146:D147" si="72">+B146+C146</f>
        <v>0</v>
      </c>
      <c r="E146" s="249">
        <v>0</v>
      </c>
      <c r="F146" s="145">
        <v>0</v>
      </c>
      <c r="G146" s="145">
        <f t="shared" ref="G146:G147" si="73">+D146-E146</f>
        <v>0</v>
      </c>
    </row>
    <row r="147" spans="1:7" ht="8.25" customHeight="1" x14ac:dyDescent="0.2">
      <c r="A147" s="232" t="s">
        <v>434</v>
      </c>
      <c r="B147" s="145">
        <v>0</v>
      </c>
      <c r="C147" s="145">
        <v>0</v>
      </c>
      <c r="D147" s="145">
        <f t="shared" si="72"/>
        <v>0</v>
      </c>
      <c r="E147" s="249">
        <v>0</v>
      </c>
      <c r="F147" s="145">
        <v>0</v>
      </c>
      <c r="G147" s="145">
        <f t="shared" si="73"/>
        <v>0</v>
      </c>
    </row>
    <row r="148" spans="1:7" s="199" customFormat="1" ht="9.75" customHeight="1" x14ac:dyDescent="0.2">
      <c r="A148" s="133" t="s">
        <v>435</v>
      </c>
      <c r="B148" s="203">
        <f>B149+B150+B151+B152+B153+B154+B155</f>
        <v>0</v>
      </c>
      <c r="C148" s="203">
        <f t="shared" ref="C148:G148" si="74">C149+C150+C151+C152+C153+C154+C155</f>
        <v>0</v>
      </c>
      <c r="D148" s="203">
        <f t="shared" si="74"/>
        <v>0</v>
      </c>
      <c r="E148" s="250">
        <f t="shared" si="74"/>
        <v>0</v>
      </c>
      <c r="F148" s="203">
        <f t="shared" si="74"/>
        <v>0</v>
      </c>
      <c r="G148" s="203">
        <f t="shared" si="74"/>
        <v>0</v>
      </c>
    </row>
    <row r="149" spans="1:7" ht="9" customHeight="1" x14ac:dyDescent="0.2">
      <c r="A149" s="232" t="s">
        <v>436</v>
      </c>
      <c r="B149" s="145">
        <v>0</v>
      </c>
      <c r="C149" s="145">
        <v>0</v>
      </c>
      <c r="D149" s="145">
        <f t="shared" ref="D149:D151" si="75">+B149+C149</f>
        <v>0</v>
      </c>
      <c r="E149" s="249">
        <v>0</v>
      </c>
      <c r="F149" s="145">
        <v>0</v>
      </c>
      <c r="G149" s="145">
        <f t="shared" ref="G149:G151" si="76">+D149-E149</f>
        <v>0</v>
      </c>
    </row>
    <row r="150" spans="1:7" ht="9" customHeight="1" x14ac:dyDescent="0.2">
      <c r="A150" s="232" t="s">
        <v>437</v>
      </c>
      <c r="B150" s="145">
        <v>0</v>
      </c>
      <c r="C150" s="145">
        <v>0</v>
      </c>
      <c r="D150" s="145">
        <f t="shared" si="75"/>
        <v>0</v>
      </c>
      <c r="E150" s="249">
        <v>0</v>
      </c>
      <c r="F150" s="145">
        <v>0</v>
      </c>
      <c r="G150" s="145">
        <f t="shared" si="76"/>
        <v>0</v>
      </c>
    </row>
    <row r="151" spans="1:7" ht="9" customHeight="1" x14ac:dyDescent="0.2">
      <c r="A151" s="232" t="s">
        <v>438</v>
      </c>
      <c r="B151" s="145">
        <v>0</v>
      </c>
      <c r="C151" s="145">
        <v>0</v>
      </c>
      <c r="D151" s="145">
        <f t="shared" si="75"/>
        <v>0</v>
      </c>
      <c r="E151" s="249">
        <v>0</v>
      </c>
      <c r="F151" s="145">
        <v>0</v>
      </c>
      <c r="G151" s="145">
        <f t="shared" si="76"/>
        <v>0</v>
      </c>
    </row>
    <row r="152" spans="1:7" ht="9" customHeight="1" x14ac:dyDescent="0.2">
      <c r="A152" s="232" t="s">
        <v>439</v>
      </c>
      <c r="B152" s="145">
        <v>0</v>
      </c>
      <c r="C152" s="145">
        <v>0</v>
      </c>
      <c r="D152" s="145">
        <f t="shared" ref="D152:D154" si="77">+B152+C152</f>
        <v>0</v>
      </c>
      <c r="E152" s="249">
        <v>0</v>
      </c>
      <c r="F152" s="145">
        <v>0</v>
      </c>
      <c r="G152" s="145">
        <f t="shared" ref="G152:G154" si="78">+D152-E152</f>
        <v>0</v>
      </c>
    </row>
    <row r="153" spans="1:7" ht="9" customHeight="1" x14ac:dyDescent="0.2">
      <c r="A153" s="232" t="s">
        <v>440</v>
      </c>
      <c r="B153" s="145">
        <v>0</v>
      </c>
      <c r="C153" s="145">
        <v>0</v>
      </c>
      <c r="D153" s="145">
        <f t="shared" si="77"/>
        <v>0</v>
      </c>
      <c r="E153" s="249">
        <v>0</v>
      </c>
      <c r="F153" s="145">
        <v>0</v>
      </c>
      <c r="G153" s="145">
        <f t="shared" si="78"/>
        <v>0</v>
      </c>
    </row>
    <row r="154" spans="1:7" ht="9" customHeight="1" x14ac:dyDescent="0.2">
      <c r="A154" s="232" t="s">
        <v>441</v>
      </c>
      <c r="B154" s="145">
        <v>0</v>
      </c>
      <c r="C154" s="145">
        <v>0</v>
      </c>
      <c r="D154" s="145">
        <f t="shared" si="77"/>
        <v>0</v>
      </c>
      <c r="E154" s="249">
        <v>0</v>
      </c>
      <c r="F154" s="145">
        <v>0</v>
      </c>
      <c r="G154" s="145">
        <f t="shared" si="78"/>
        <v>0</v>
      </c>
    </row>
    <row r="155" spans="1:7" ht="9.75" customHeight="1" x14ac:dyDescent="0.2">
      <c r="A155" s="232" t="s">
        <v>442</v>
      </c>
      <c r="B155" s="145">
        <v>0</v>
      </c>
      <c r="C155" s="145">
        <v>0</v>
      </c>
      <c r="D155" s="145">
        <f>+B155+C155</f>
        <v>0</v>
      </c>
      <c r="E155" s="249">
        <v>0</v>
      </c>
      <c r="F155" s="145">
        <v>0</v>
      </c>
      <c r="G155" s="145">
        <f>+D155-E155</f>
        <v>0</v>
      </c>
    </row>
    <row r="156" spans="1:7" ht="10.5" customHeight="1" x14ac:dyDescent="0.2">
      <c r="A156" s="237" t="s">
        <v>14</v>
      </c>
      <c r="B156" s="254">
        <f>B7+B82</f>
        <v>959360779.53999996</v>
      </c>
      <c r="C156" s="254">
        <f>C7+C82</f>
        <v>145210072.43000001</v>
      </c>
      <c r="D156" s="254">
        <f>D7+D82</f>
        <v>1104570851.97</v>
      </c>
      <c r="E156" s="255">
        <f t="shared" ref="E156:G156" si="79">E7+E82</f>
        <v>698280363</v>
      </c>
      <c r="F156" s="254">
        <f>F7+F82</f>
        <v>694421166</v>
      </c>
      <c r="G156" s="110">
        <f t="shared" si="79"/>
        <v>406290488.97000003</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396"/>
      <c r="D163" s="396"/>
    </row>
    <row r="164" spans="1:7" x14ac:dyDescent="0.2">
      <c r="C164" s="397"/>
      <c r="D164" s="397"/>
    </row>
    <row r="165" spans="1:7" x14ac:dyDescent="0.2">
      <c r="B165" s="189"/>
      <c r="C165" s="189"/>
      <c r="D165" s="189"/>
      <c r="E165" s="189"/>
      <c r="F165" s="189"/>
      <c r="G165" s="189"/>
    </row>
  </sheetData>
  <mergeCells count="7">
    <mergeCell ref="C163:D163"/>
    <mergeCell ref="C164:D164"/>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84" orientation="portrait" r:id="rId1"/>
  <rowBreaks count="1" manualBreakCount="1">
    <brk id="81" max="16383" man="1"/>
  </rowBreaks>
  <ignoredErrors>
    <ignoredError sqref="D111 G111 D121 G121 D131 D135 G135 G131 G144 G148 D144 D148 D101 G101 G91 D91 D73 G73 G69 D69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A52" sqref="A52"/>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408" t="s">
        <v>130</v>
      </c>
      <c r="B1" s="409"/>
      <c r="C1" s="409"/>
      <c r="D1" s="409"/>
      <c r="E1" s="409"/>
      <c r="F1" s="409"/>
      <c r="G1" s="410"/>
    </row>
    <row r="2" spans="1:7" ht="9.75" customHeight="1" x14ac:dyDescent="0.2">
      <c r="A2" s="411" t="s">
        <v>148</v>
      </c>
      <c r="B2" s="412"/>
      <c r="C2" s="412"/>
      <c r="D2" s="412"/>
      <c r="E2" s="412"/>
      <c r="F2" s="412"/>
      <c r="G2" s="413"/>
    </row>
    <row r="3" spans="1:7" ht="9" customHeight="1" x14ac:dyDescent="0.2">
      <c r="A3" s="414" t="s">
        <v>340</v>
      </c>
      <c r="B3" s="388"/>
      <c r="C3" s="388"/>
      <c r="D3" s="388"/>
      <c r="E3" s="388"/>
      <c r="F3" s="388"/>
      <c r="G3" s="415"/>
    </row>
    <row r="4" spans="1:7" ht="9.75" customHeight="1" x14ac:dyDescent="0.2">
      <c r="A4" s="414" t="s">
        <v>455</v>
      </c>
      <c r="B4" s="388"/>
      <c r="C4" s="388"/>
      <c r="D4" s="388"/>
      <c r="E4" s="388"/>
      <c r="F4" s="388"/>
      <c r="G4" s="415"/>
    </row>
    <row r="5" spans="1:7" ht="9.75" customHeight="1" x14ac:dyDescent="0.2">
      <c r="A5" s="414" t="s">
        <v>166</v>
      </c>
      <c r="B5" s="388"/>
      <c r="C5" s="388"/>
      <c r="D5" s="388"/>
      <c r="E5" s="388"/>
      <c r="F5" s="388"/>
      <c r="G5" s="415"/>
    </row>
    <row r="6" spans="1:7" ht="9" customHeight="1" x14ac:dyDescent="0.2">
      <c r="A6" s="405" t="s">
        <v>50</v>
      </c>
      <c r="B6" s="407" t="s">
        <v>354</v>
      </c>
      <c r="C6" s="407"/>
      <c r="D6" s="407"/>
      <c r="E6" s="407"/>
      <c r="F6" s="407"/>
      <c r="G6" s="394" t="s">
        <v>357</v>
      </c>
    </row>
    <row r="7" spans="1:7" ht="16.149999999999999" customHeight="1" x14ac:dyDescent="0.2">
      <c r="A7" s="406"/>
      <c r="B7" s="168" t="s">
        <v>355</v>
      </c>
      <c r="C7" s="169" t="s">
        <v>129</v>
      </c>
      <c r="D7" s="170" t="s">
        <v>356</v>
      </c>
      <c r="E7" s="170" t="s">
        <v>106</v>
      </c>
      <c r="F7" s="170" t="s">
        <v>108</v>
      </c>
      <c r="G7" s="404"/>
    </row>
    <row r="8" spans="1:7" ht="16.899999999999999" customHeight="1" x14ac:dyDescent="0.2">
      <c r="A8" s="112" t="s">
        <v>150</v>
      </c>
      <c r="B8" s="113">
        <f>B9+B10+B11+B12+B13+B14+B15+B16</f>
        <v>60000000</v>
      </c>
      <c r="C8" s="113">
        <f>C9+C10+C11+C12+C13+C14+C15+C16</f>
        <v>63273308</v>
      </c>
      <c r="D8" s="113">
        <f t="shared" ref="D8:G8" si="0">D9+D10+D11+D12+D13+D14+D15+D16</f>
        <v>123273308</v>
      </c>
      <c r="E8" s="113">
        <f t="shared" si="0"/>
        <v>63380331</v>
      </c>
      <c r="F8" s="113">
        <f>F9+F10+F11+F12+F13+F14+F15+F16</f>
        <v>62870737</v>
      </c>
      <c r="G8" s="113">
        <f t="shared" si="0"/>
        <v>59892977</v>
      </c>
    </row>
    <row r="9" spans="1:7" x14ac:dyDescent="0.15">
      <c r="A9" s="147" t="s">
        <v>130</v>
      </c>
      <c r="B9" s="151">
        <v>60000000</v>
      </c>
      <c r="C9" s="146">
        <v>63273308</v>
      </c>
      <c r="D9" s="141">
        <f>+B9+C9</f>
        <v>123273308</v>
      </c>
      <c r="E9" s="141">
        <v>63380331</v>
      </c>
      <c r="F9" s="141">
        <v>62870737</v>
      </c>
      <c r="G9" s="150">
        <f>+D9-E9</f>
        <v>59892977</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 t="shared" ref="B17:F17" si="1">B18+B19+B20+B21+B22+B23+B24+B25</f>
        <v>899360779</v>
      </c>
      <c r="C17" s="115">
        <f t="shared" si="1"/>
        <v>81936765</v>
      </c>
      <c r="D17" s="115">
        <f t="shared" si="1"/>
        <v>981297544</v>
      </c>
      <c r="E17" s="115">
        <f t="shared" si="1"/>
        <v>634900032</v>
      </c>
      <c r="F17" s="115">
        <f t="shared" si="1"/>
        <v>631550429</v>
      </c>
      <c r="G17" s="115">
        <f>G18+G19+G20+G21+G22+G23+G24+G25</f>
        <v>346397512</v>
      </c>
    </row>
    <row r="18" spans="1:7" x14ac:dyDescent="0.15">
      <c r="A18" s="149" t="s">
        <v>130</v>
      </c>
      <c r="B18" s="116">
        <v>899360779</v>
      </c>
      <c r="C18" s="117">
        <v>81936765</v>
      </c>
      <c r="D18" s="118">
        <f>+B18+C18</f>
        <v>981297544</v>
      </c>
      <c r="E18" s="118">
        <v>634900032</v>
      </c>
      <c r="F18" s="118">
        <v>631550429</v>
      </c>
      <c r="G18" s="150">
        <f>+D18-E18</f>
        <v>346397512</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959360779</v>
      </c>
      <c r="C26" s="120">
        <f t="shared" ref="C26:F26" si="2">C8+C17</f>
        <v>145210073</v>
      </c>
      <c r="D26" s="120">
        <f>D8+D17</f>
        <v>1104570852</v>
      </c>
      <c r="E26" s="120">
        <f t="shared" si="2"/>
        <v>698280363</v>
      </c>
      <c r="F26" s="120">
        <f t="shared" si="2"/>
        <v>694421166</v>
      </c>
      <c r="G26" s="121">
        <f>G8+G17</f>
        <v>406290489</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A52" sqref="A52"/>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87" t="s">
        <v>130</v>
      </c>
      <c r="B1" s="288"/>
      <c r="C1" s="288"/>
      <c r="D1" s="288"/>
      <c r="E1" s="288"/>
      <c r="F1" s="288"/>
      <c r="G1" s="289"/>
    </row>
    <row r="2" spans="1:7" ht="10.15" customHeight="1" x14ac:dyDescent="0.2">
      <c r="A2" s="419" t="s">
        <v>148</v>
      </c>
      <c r="B2" s="420"/>
      <c r="C2" s="420"/>
      <c r="D2" s="420"/>
      <c r="E2" s="420"/>
      <c r="F2" s="420"/>
      <c r="G2" s="421"/>
    </row>
    <row r="3" spans="1:7" ht="10.15" customHeight="1" x14ac:dyDescent="0.2">
      <c r="A3" s="419" t="s">
        <v>358</v>
      </c>
      <c r="B3" s="420"/>
      <c r="C3" s="420"/>
      <c r="D3" s="420"/>
      <c r="E3" s="420"/>
      <c r="F3" s="420"/>
      <c r="G3" s="421"/>
    </row>
    <row r="4" spans="1:7" ht="10.15" customHeight="1" x14ac:dyDescent="0.2">
      <c r="A4" s="419" t="s">
        <v>453</v>
      </c>
      <c r="B4" s="420"/>
      <c r="C4" s="420"/>
      <c r="D4" s="420"/>
      <c r="E4" s="420"/>
      <c r="F4" s="420"/>
      <c r="G4" s="421"/>
    </row>
    <row r="5" spans="1:7" ht="10.15" customHeight="1" x14ac:dyDescent="0.2">
      <c r="A5" s="419" t="s">
        <v>375</v>
      </c>
      <c r="B5" s="422"/>
      <c r="C5" s="422"/>
      <c r="D5" s="422"/>
      <c r="E5" s="422"/>
      <c r="F5" s="422"/>
      <c r="G5" s="421"/>
    </row>
    <row r="6" spans="1:7" ht="10.15" customHeight="1" x14ac:dyDescent="0.2">
      <c r="A6" s="394" t="s">
        <v>50</v>
      </c>
      <c r="B6" s="407" t="s">
        <v>354</v>
      </c>
      <c r="C6" s="407"/>
      <c r="D6" s="407"/>
      <c r="E6" s="407"/>
      <c r="F6" s="407"/>
      <c r="G6" s="417" t="s">
        <v>357</v>
      </c>
    </row>
    <row r="7" spans="1:7" ht="16.899999999999999" customHeight="1" x14ac:dyDescent="0.2">
      <c r="A7" s="416"/>
      <c r="B7" s="169" t="s">
        <v>355</v>
      </c>
      <c r="C7" s="169" t="s">
        <v>129</v>
      </c>
      <c r="D7" s="169" t="s">
        <v>356</v>
      </c>
      <c r="E7" s="169" t="s">
        <v>106</v>
      </c>
      <c r="F7" s="153" t="s">
        <v>108</v>
      </c>
      <c r="G7" s="418"/>
    </row>
    <row r="8" spans="1:7" ht="10.5" customHeight="1" x14ac:dyDescent="0.2">
      <c r="A8" s="122" t="s">
        <v>15</v>
      </c>
      <c r="B8" s="123">
        <f>B9+B18+B26+B33</f>
        <v>60000000</v>
      </c>
      <c r="C8" s="123">
        <f t="shared" ref="C8:G8" si="0">C9+C18+C26+C33</f>
        <v>63273308</v>
      </c>
      <c r="D8" s="123">
        <f>D9+D18+D26+D33</f>
        <v>123273308</v>
      </c>
      <c r="E8" s="123">
        <f t="shared" si="0"/>
        <v>63380331</v>
      </c>
      <c r="F8" s="123">
        <f t="shared" si="0"/>
        <v>62870737</v>
      </c>
      <c r="G8" s="124">
        <f t="shared" si="0"/>
        <v>59892977</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C19+C20+C21+C22+C23+C24+C25</f>
        <v>63273308</v>
      </c>
      <c r="D18" s="128">
        <f t="shared" ref="D18:G18" si="4">D19+D20+D21+D22+D23+D24+D25</f>
        <v>123273308</v>
      </c>
      <c r="E18" s="128">
        <f t="shared" si="4"/>
        <v>63380331</v>
      </c>
      <c r="F18" s="128">
        <f t="shared" si="4"/>
        <v>62870737</v>
      </c>
      <c r="G18" s="129">
        <f t="shared" si="4"/>
        <v>59892977</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63273308</v>
      </c>
      <c r="D23" s="126">
        <f t="shared" si="2"/>
        <v>123273308</v>
      </c>
      <c r="E23" s="126">
        <v>63380331</v>
      </c>
      <c r="F23" s="126">
        <v>62870737</v>
      </c>
      <c r="G23" s="127">
        <f t="shared" si="3"/>
        <v>59892977</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899360779</v>
      </c>
      <c r="C38" s="130">
        <f t="shared" ref="C38:G38" si="8">C39+C48+C56+C66</f>
        <v>81936765</v>
      </c>
      <c r="D38" s="130">
        <f t="shared" si="8"/>
        <v>981297544</v>
      </c>
      <c r="E38" s="130">
        <f t="shared" si="8"/>
        <v>634900032</v>
      </c>
      <c r="F38" s="130">
        <f t="shared" si="8"/>
        <v>631550429</v>
      </c>
      <c r="G38" s="131">
        <f t="shared" si="8"/>
        <v>346397512</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899360779</v>
      </c>
      <c r="C48" s="221">
        <f>C49+C50+C51+C52+C53+C54+C55</f>
        <v>81936765</v>
      </c>
      <c r="D48" s="221">
        <f t="shared" ref="D48:G48" si="12">D49+D50+D51+D52+D53+D54+D55</f>
        <v>981297544</v>
      </c>
      <c r="E48" s="221">
        <f t="shared" si="12"/>
        <v>634900032</v>
      </c>
      <c r="F48" s="221">
        <f t="shared" si="12"/>
        <v>631550429</v>
      </c>
      <c r="G48" s="224">
        <f t="shared" si="12"/>
        <v>346397512</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899360779</v>
      </c>
      <c r="C53" s="210">
        <v>81936765</v>
      </c>
      <c r="D53" s="126">
        <f>+B53+C53</f>
        <v>981297544</v>
      </c>
      <c r="E53" s="211">
        <v>634900032</v>
      </c>
      <c r="F53" s="211">
        <v>631550429</v>
      </c>
      <c r="G53" s="212">
        <f>D53-E53</f>
        <v>346397512</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959360779</v>
      </c>
      <c r="C71" s="135">
        <f t="shared" ref="C71:G71" si="16">C8+C38</f>
        <v>145210073</v>
      </c>
      <c r="D71" s="135">
        <f t="shared" si="16"/>
        <v>1104570852</v>
      </c>
      <c r="E71" s="135">
        <f t="shared" si="16"/>
        <v>698280363</v>
      </c>
      <c r="F71" s="135">
        <f t="shared" si="16"/>
        <v>694421166</v>
      </c>
      <c r="G71" s="136">
        <f t="shared" si="16"/>
        <v>406290489</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26 G26 D33 G33 D48 G48 D56 G56 D66 G66 G18 D18 D5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Q67"/>
  <sheetViews>
    <sheetView zoomScale="115" zoomScaleNormal="115" workbookViewId="0">
      <selection activeCell="E43" sqref="E43"/>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1" width="8.83203125" style="172"/>
    <col min="12" max="12" width="14.1640625" style="172" bestFit="1" customWidth="1"/>
    <col min="13" max="13" width="22.1640625" style="172" bestFit="1" customWidth="1"/>
    <col min="14" max="14" width="19.33203125" style="172" customWidth="1"/>
    <col min="15" max="17" width="14.1640625" style="172" bestFit="1" customWidth="1"/>
    <col min="18" max="16384" width="8.83203125" style="172"/>
  </cols>
  <sheetData>
    <row r="1" spans="1:17" ht="12" customHeight="1" x14ac:dyDescent="0.2">
      <c r="A1" s="427" t="s">
        <v>130</v>
      </c>
      <c r="B1" s="428"/>
      <c r="C1" s="428"/>
      <c r="D1" s="428"/>
      <c r="E1" s="428"/>
      <c r="F1" s="428"/>
      <c r="G1" s="429"/>
    </row>
    <row r="2" spans="1:17" ht="12" customHeight="1" x14ac:dyDescent="0.2">
      <c r="A2" s="430" t="s">
        <v>148</v>
      </c>
      <c r="B2" s="431"/>
      <c r="C2" s="431"/>
      <c r="D2" s="431"/>
      <c r="E2" s="431"/>
      <c r="F2" s="431"/>
      <c r="G2" s="432"/>
    </row>
    <row r="3" spans="1:17" ht="12" customHeight="1" x14ac:dyDescent="0.2">
      <c r="A3" s="430" t="s">
        <v>177</v>
      </c>
      <c r="B3" s="431"/>
      <c r="C3" s="431"/>
      <c r="D3" s="431"/>
      <c r="E3" s="431"/>
      <c r="F3" s="431"/>
      <c r="G3" s="432"/>
    </row>
    <row r="4" spans="1:17" ht="12" customHeight="1" x14ac:dyDescent="0.2">
      <c r="A4" s="430" t="s">
        <v>452</v>
      </c>
      <c r="B4" s="431"/>
      <c r="C4" s="431"/>
      <c r="D4" s="431"/>
      <c r="E4" s="431"/>
      <c r="F4" s="431"/>
      <c r="G4" s="432"/>
    </row>
    <row r="5" spans="1:17" ht="12" customHeight="1" x14ac:dyDescent="0.2">
      <c r="A5" s="433" t="s">
        <v>166</v>
      </c>
      <c r="B5" s="434"/>
      <c r="C5" s="434"/>
      <c r="D5" s="434"/>
      <c r="E5" s="434"/>
      <c r="F5" s="434"/>
      <c r="G5" s="435"/>
    </row>
    <row r="6" spans="1:17" ht="10.5" customHeight="1" x14ac:dyDescent="0.2">
      <c r="A6" s="423" t="s">
        <v>50</v>
      </c>
      <c r="B6" s="425" t="s">
        <v>354</v>
      </c>
      <c r="C6" s="426"/>
      <c r="D6" s="426"/>
      <c r="E6" s="426"/>
      <c r="F6" s="426"/>
      <c r="G6" s="180"/>
    </row>
    <row r="7" spans="1:17" ht="22.5" customHeight="1" x14ac:dyDescent="0.2">
      <c r="A7" s="424"/>
      <c r="B7" s="181" t="s">
        <v>355</v>
      </c>
      <c r="C7" s="181" t="s">
        <v>129</v>
      </c>
      <c r="D7" s="181" t="s">
        <v>356</v>
      </c>
      <c r="E7" s="181" t="s">
        <v>106</v>
      </c>
      <c r="F7" s="181" t="s">
        <v>108</v>
      </c>
      <c r="G7" s="182" t="s">
        <v>357</v>
      </c>
    </row>
    <row r="8" spans="1:17" s="253" customFormat="1" ht="17.25" customHeight="1" x14ac:dyDescent="0.2">
      <c r="A8" s="171" t="s">
        <v>341</v>
      </c>
      <c r="B8" s="251">
        <f>+B9+B10+B11+B14+B15+B18</f>
        <v>49154460</v>
      </c>
      <c r="C8" s="274">
        <f t="shared" ref="C8:G8" si="0">+C9+C10+C11+C14+C15+C18</f>
        <v>5382673</v>
      </c>
      <c r="D8" s="251">
        <f t="shared" si="0"/>
        <v>54537133</v>
      </c>
      <c r="E8" s="251">
        <f t="shared" si="0"/>
        <v>24553842</v>
      </c>
      <c r="F8" s="251">
        <f t="shared" si="0"/>
        <v>24553841</v>
      </c>
      <c r="G8" s="251">
        <f t="shared" si="0"/>
        <v>29983291</v>
      </c>
      <c r="H8" s="252"/>
    </row>
    <row r="9" spans="1:17" ht="19.5" customHeight="1" x14ac:dyDescent="0.2">
      <c r="A9" s="178" t="s">
        <v>342</v>
      </c>
      <c r="B9" s="205">
        <v>23594141</v>
      </c>
      <c r="C9" s="205">
        <v>2583683</v>
      </c>
      <c r="D9" s="205">
        <f>B9+C9</f>
        <v>26177824</v>
      </c>
      <c r="E9" s="205">
        <v>11785844</v>
      </c>
      <c r="F9" s="205">
        <v>11785844</v>
      </c>
      <c r="G9" s="200">
        <f t="shared" ref="G9:G10" si="1">D9-E9</f>
        <v>14391980</v>
      </c>
    </row>
    <row r="10" spans="1:17" ht="15.75" customHeight="1" x14ac:dyDescent="0.2">
      <c r="A10" s="177" t="s">
        <v>343</v>
      </c>
      <c r="B10" s="205">
        <v>25560319</v>
      </c>
      <c r="C10" s="205">
        <v>2798990</v>
      </c>
      <c r="D10" s="205">
        <f t="shared" ref="D10" si="2">B10+C10</f>
        <v>28359309</v>
      </c>
      <c r="E10" s="205">
        <v>12767998</v>
      </c>
      <c r="F10" s="205">
        <v>12767997</v>
      </c>
      <c r="G10" s="200">
        <f t="shared" si="1"/>
        <v>15591311</v>
      </c>
    </row>
    <row r="11" spans="1:17" ht="13.5" customHeight="1" x14ac:dyDescent="0.2">
      <c r="A11" s="177" t="s">
        <v>344</v>
      </c>
      <c r="B11" s="205">
        <v>0</v>
      </c>
      <c r="C11" s="205">
        <v>0</v>
      </c>
      <c r="D11" s="205">
        <v>0</v>
      </c>
      <c r="E11" s="205">
        <v>0</v>
      </c>
      <c r="F11" s="205">
        <v>0</v>
      </c>
      <c r="G11" s="200">
        <v>0</v>
      </c>
    </row>
    <row r="12" spans="1:17" x14ac:dyDescent="0.2">
      <c r="A12" s="174" t="s">
        <v>345</v>
      </c>
      <c r="B12" s="205">
        <v>0</v>
      </c>
      <c r="C12" s="205">
        <v>0</v>
      </c>
      <c r="D12" s="205">
        <f>B12+C12</f>
        <v>0</v>
      </c>
      <c r="E12" s="205">
        <v>0</v>
      </c>
      <c r="F12" s="200">
        <v>0</v>
      </c>
      <c r="G12" s="200">
        <f>D12-E12</f>
        <v>0</v>
      </c>
    </row>
    <row r="13" spans="1:17" ht="18" x14ac:dyDescent="0.2">
      <c r="A13" s="174" t="s">
        <v>346</v>
      </c>
      <c r="B13" s="205">
        <v>0</v>
      </c>
      <c r="C13" s="205">
        <v>0</v>
      </c>
      <c r="D13" s="205">
        <f>B13+C13</f>
        <v>0</v>
      </c>
      <c r="E13" s="205">
        <v>0</v>
      </c>
      <c r="F13" s="200">
        <v>0</v>
      </c>
      <c r="G13" s="200">
        <f>D13-E13</f>
        <v>0</v>
      </c>
      <c r="J13" s="267"/>
      <c r="K13" s="268"/>
      <c r="L13" s="181" t="s">
        <v>355</v>
      </c>
      <c r="M13" s="181" t="s">
        <v>129</v>
      </c>
      <c r="N13" s="181" t="s">
        <v>356</v>
      </c>
      <c r="O13" s="181" t="s">
        <v>106</v>
      </c>
      <c r="P13" s="181" t="s">
        <v>108</v>
      </c>
      <c r="Q13" s="182" t="s">
        <v>357</v>
      </c>
    </row>
    <row r="14" spans="1:17" ht="15.75" customHeight="1" x14ac:dyDescent="0.2">
      <c r="A14" s="177" t="s">
        <v>347</v>
      </c>
      <c r="B14" s="205">
        <v>0</v>
      </c>
      <c r="C14" s="205">
        <v>0</v>
      </c>
      <c r="D14" s="205">
        <f>B14+C14</f>
        <v>0</v>
      </c>
      <c r="E14" s="205">
        <v>0</v>
      </c>
      <c r="F14" s="200">
        <v>0</v>
      </c>
      <c r="G14" s="200">
        <f>D14-E14</f>
        <v>0</v>
      </c>
      <c r="J14" s="263"/>
      <c r="K14" s="263"/>
      <c r="L14" s="269">
        <v>49154460</v>
      </c>
      <c r="M14" s="269">
        <v>5382673.1399999997</v>
      </c>
      <c r="N14" s="269">
        <v>54537133.140000001</v>
      </c>
      <c r="O14" s="269">
        <v>24553841.710000001</v>
      </c>
      <c r="P14" s="270">
        <v>24553841.039999999</v>
      </c>
      <c r="Q14" s="270">
        <v>29983291.43</v>
      </c>
    </row>
    <row r="15" spans="1:17" ht="27" x14ac:dyDescent="0.2">
      <c r="A15" s="177" t="s">
        <v>348</v>
      </c>
      <c r="B15" s="205">
        <f>B16+B17</f>
        <v>0</v>
      </c>
      <c r="C15" s="205">
        <f t="shared" ref="C15:G15" si="3">C16+C17</f>
        <v>0</v>
      </c>
      <c r="D15" s="205">
        <f>SUM(D16:D17)</f>
        <v>0</v>
      </c>
      <c r="E15" s="205">
        <f t="shared" si="3"/>
        <v>0</v>
      </c>
      <c r="F15" s="205">
        <f t="shared" si="3"/>
        <v>0</v>
      </c>
      <c r="G15" s="200">
        <f t="shared" si="3"/>
        <v>0</v>
      </c>
      <c r="J15" s="271" t="s">
        <v>444</v>
      </c>
      <c r="K15" s="271">
        <v>0.48</v>
      </c>
      <c r="L15" s="269">
        <f>+L14*K15</f>
        <v>23594140.800000001</v>
      </c>
      <c r="M15" s="269">
        <f>+M14*K15</f>
        <v>2583683.1072</v>
      </c>
      <c r="N15" s="269">
        <f>+N14*K15</f>
        <v>26177823.907200001</v>
      </c>
      <c r="O15" s="269">
        <f>+O14*K15</f>
        <v>11785844.0208</v>
      </c>
      <c r="P15" s="269">
        <f>+P14*K15</f>
        <v>11785843.699199999</v>
      </c>
      <c r="Q15" s="269">
        <f>+Q14*K15</f>
        <v>14391979.886399999</v>
      </c>
    </row>
    <row r="16" spans="1:17" ht="14.25" customHeight="1" x14ac:dyDescent="0.2">
      <c r="A16" s="174" t="s">
        <v>349</v>
      </c>
      <c r="B16" s="205">
        <v>0</v>
      </c>
      <c r="C16" s="205">
        <v>0</v>
      </c>
      <c r="D16" s="205">
        <f>B16+C16</f>
        <v>0</v>
      </c>
      <c r="E16" s="205">
        <v>0</v>
      </c>
      <c r="F16" s="205">
        <v>0</v>
      </c>
      <c r="G16" s="200">
        <f>D16-E16</f>
        <v>0</v>
      </c>
      <c r="J16" s="271" t="s">
        <v>445</v>
      </c>
      <c r="K16" s="271">
        <v>0.52</v>
      </c>
      <c r="L16" s="269">
        <f>+L14*K16</f>
        <v>25560319.199999999</v>
      </c>
      <c r="M16" s="269">
        <f>+M14*K16</f>
        <v>2798990.0327999997</v>
      </c>
      <c r="N16" s="269">
        <f>+N14*K16</f>
        <v>28359309.232799999</v>
      </c>
      <c r="O16" s="269">
        <f>+O14*K16</f>
        <v>12767997.689200001</v>
      </c>
      <c r="P16" s="269">
        <f>+P14*K16</f>
        <v>12767997.3408</v>
      </c>
      <c r="Q16" s="269">
        <f>+Q14*K16</f>
        <v>15591311.5436</v>
      </c>
    </row>
    <row r="17" spans="1:17" ht="14.25" customHeight="1" x14ac:dyDescent="0.2">
      <c r="A17" s="174" t="s">
        <v>350</v>
      </c>
      <c r="B17" s="205">
        <v>0</v>
      </c>
      <c r="C17" s="205">
        <v>0</v>
      </c>
      <c r="D17" s="205">
        <f>B17+C17</f>
        <v>0</v>
      </c>
      <c r="E17" s="205">
        <v>0</v>
      </c>
      <c r="F17" s="205">
        <v>0</v>
      </c>
      <c r="G17" s="200">
        <f>D17-E17</f>
        <v>0</v>
      </c>
      <c r="J17" s="263"/>
      <c r="K17" s="263"/>
      <c r="L17" s="263"/>
      <c r="M17" s="263"/>
      <c r="N17" s="263"/>
      <c r="O17" s="263"/>
    </row>
    <row r="18" spans="1:17" x14ac:dyDescent="0.2">
      <c r="A18" s="177" t="s">
        <v>351</v>
      </c>
      <c r="B18" s="205">
        <v>0</v>
      </c>
      <c r="C18" s="205">
        <v>0</v>
      </c>
      <c r="D18" s="205">
        <f>B18+C18</f>
        <v>0</v>
      </c>
      <c r="E18" s="205">
        <v>0</v>
      </c>
      <c r="F18" s="205">
        <v>0</v>
      </c>
      <c r="G18" s="200">
        <f>D18-E18</f>
        <v>0</v>
      </c>
      <c r="K18" s="263"/>
      <c r="L18" s="270"/>
      <c r="M18" s="269"/>
      <c r="N18" s="269"/>
      <c r="O18" s="269"/>
      <c r="P18" s="272"/>
      <c r="Q18" s="273"/>
    </row>
    <row r="19" spans="1:17" ht="18" x14ac:dyDescent="0.2">
      <c r="A19" s="175" t="s">
        <v>352</v>
      </c>
      <c r="B19" s="204">
        <f>B20+B21+B22+B25+B26+B29</f>
        <v>825335345</v>
      </c>
      <c r="C19" s="204">
        <f>C20+C21+C22+C25+C26+C29</f>
        <v>28436466</v>
      </c>
      <c r="D19" s="204">
        <f>D20+D21+D22+D25+D26+D29</f>
        <v>853771811</v>
      </c>
      <c r="E19" s="204">
        <f t="shared" ref="E19" si="4">E20+E21+E22+E25+E26+E29</f>
        <v>574070476</v>
      </c>
      <c r="F19" s="204">
        <f>F20+F21+F22+F25+F26+F29</f>
        <v>570872013</v>
      </c>
      <c r="G19" s="206">
        <f>G20+G21+G22+G25+G26+G29</f>
        <v>279701335</v>
      </c>
      <c r="K19" s="263"/>
      <c r="L19" s="270"/>
      <c r="M19" s="269"/>
      <c r="N19" s="269"/>
      <c r="O19" s="269"/>
      <c r="P19" s="272"/>
      <c r="Q19" s="273"/>
    </row>
    <row r="20" spans="1:17" ht="18" customHeight="1" x14ac:dyDescent="0.2">
      <c r="A20" s="177" t="s">
        <v>342</v>
      </c>
      <c r="B20" s="205">
        <v>272360664</v>
      </c>
      <c r="C20" s="205">
        <v>9384034</v>
      </c>
      <c r="D20" s="205">
        <f>B20+C20</f>
        <v>281744698</v>
      </c>
      <c r="E20" s="200">
        <v>189443257</v>
      </c>
      <c r="F20" s="200">
        <v>188387764</v>
      </c>
      <c r="G20" s="200">
        <f t="shared" ref="G20:G21" si="5">D20-E20</f>
        <v>92301441</v>
      </c>
      <c r="K20" s="263"/>
      <c r="L20" s="270"/>
      <c r="M20" s="269"/>
      <c r="N20" s="269"/>
      <c r="O20" s="269"/>
      <c r="P20" s="272"/>
      <c r="Q20" s="273"/>
    </row>
    <row r="21" spans="1:17" ht="18" customHeight="1" x14ac:dyDescent="0.2">
      <c r="A21" s="177" t="s">
        <v>343</v>
      </c>
      <c r="B21" s="205">
        <v>552974681</v>
      </c>
      <c r="C21" s="198">
        <v>19052432</v>
      </c>
      <c r="D21" s="205">
        <f>B21+C21</f>
        <v>572027113</v>
      </c>
      <c r="E21" s="200">
        <v>384627219</v>
      </c>
      <c r="F21" s="200">
        <v>382484249</v>
      </c>
      <c r="G21" s="200">
        <f t="shared" si="5"/>
        <v>187399894</v>
      </c>
      <c r="J21" s="263"/>
      <c r="K21" s="263"/>
      <c r="L21" s="272"/>
      <c r="M21" s="272"/>
      <c r="N21" s="272"/>
      <c r="O21" s="272"/>
      <c r="P21" s="273"/>
      <c r="Q21" s="273"/>
    </row>
    <row r="22" spans="1:17" ht="18" customHeight="1" x14ac:dyDescent="0.2">
      <c r="A22" s="177" t="s">
        <v>344</v>
      </c>
      <c r="B22" s="205">
        <f>B23+B24</f>
        <v>0</v>
      </c>
      <c r="C22" s="205">
        <f t="shared" ref="C22:F22" si="6">C23+C24</f>
        <v>0</v>
      </c>
      <c r="D22" s="205">
        <f>D23+D24</f>
        <v>0</v>
      </c>
      <c r="E22" s="205">
        <f t="shared" si="6"/>
        <v>0</v>
      </c>
      <c r="F22" s="205">
        <f t="shared" si="6"/>
        <v>0</v>
      </c>
      <c r="G22" s="200">
        <v>0</v>
      </c>
      <c r="J22" s="263"/>
      <c r="K22" s="263"/>
      <c r="L22" s="269">
        <v>825335344.82000005</v>
      </c>
      <c r="M22" s="269">
        <v>28436465.73</v>
      </c>
      <c r="N22" s="269">
        <v>853771810.55000007</v>
      </c>
      <c r="O22" s="269">
        <v>574070475.67000008</v>
      </c>
      <c r="P22" s="270">
        <v>570872013.52999997</v>
      </c>
      <c r="Q22" s="270">
        <v>279701334.88</v>
      </c>
    </row>
    <row r="23" spans="1:17" ht="15.75" customHeight="1" x14ac:dyDescent="0.2">
      <c r="A23" s="174" t="s">
        <v>345</v>
      </c>
      <c r="B23" s="205">
        <v>0</v>
      </c>
      <c r="C23" s="205">
        <v>0</v>
      </c>
      <c r="D23" s="205">
        <f>B23+C23</f>
        <v>0</v>
      </c>
      <c r="E23" s="205">
        <v>0</v>
      </c>
      <c r="F23" s="205">
        <v>0</v>
      </c>
      <c r="G23" s="200">
        <f>D23-E23</f>
        <v>0</v>
      </c>
      <c r="J23" s="172" t="s">
        <v>444</v>
      </c>
      <c r="K23" s="172">
        <v>0.33</v>
      </c>
      <c r="L23" s="269">
        <f>+L22*K23</f>
        <v>272360663.7906</v>
      </c>
      <c r="M23" s="269">
        <f>+M22*K23</f>
        <v>9384033.6908999998</v>
      </c>
      <c r="N23" s="269">
        <f>+N22*K23</f>
        <v>281744697.48150003</v>
      </c>
      <c r="O23" s="269">
        <f>+O22*K23</f>
        <v>189443256.97110003</v>
      </c>
      <c r="P23" s="269">
        <f>+P22*K23</f>
        <v>188387764.46489999</v>
      </c>
      <c r="Q23" s="269">
        <f>+Q22*K23</f>
        <v>92301440.510399997</v>
      </c>
    </row>
    <row r="24" spans="1:17" ht="15.75" customHeight="1" x14ac:dyDescent="0.2">
      <c r="A24" s="174" t="s">
        <v>346</v>
      </c>
      <c r="B24" s="205">
        <v>0</v>
      </c>
      <c r="C24" s="205">
        <v>0</v>
      </c>
      <c r="D24" s="205">
        <f>B24+C24</f>
        <v>0</v>
      </c>
      <c r="E24" s="205">
        <v>0</v>
      </c>
      <c r="F24" s="205">
        <v>0</v>
      </c>
      <c r="G24" s="200">
        <f>D24-E24</f>
        <v>0</v>
      </c>
      <c r="J24" s="172" t="s">
        <v>446</v>
      </c>
      <c r="K24" s="172">
        <v>0.67</v>
      </c>
      <c r="L24" s="269">
        <f>+L22*K24</f>
        <v>552974681.02940011</v>
      </c>
      <c r="M24" s="269">
        <f>+M22*K24</f>
        <v>19052432.039100002</v>
      </c>
      <c r="N24" s="269">
        <f>+N22*K24</f>
        <v>572027113.06850004</v>
      </c>
      <c r="O24" s="269">
        <f>+O22*K24</f>
        <v>384627218.6989001</v>
      </c>
      <c r="P24" s="269">
        <f>+P22*K24</f>
        <v>382484249.06510001</v>
      </c>
      <c r="Q24" s="269">
        <f>+Q22*K24</f>
        <v>187399894.3696</v>
      </c>
    </row>
    <row r="25" spans="1:17" ht="17.25" customHeight="1" x14ac:dyDescent="0.2">
      <c r="A25" s="177" t="s">
        <v>347</v>
      </c>
      <c r="B25" s="205">
        <v>0</v>
      </c>
      <c r="C25" s="205">
        <v>0</v>
      </c>
      <c r="D25" s="205">
        <f>B25+C25</f>
        <v>0</v>
      </c>
      <c r="E25" s="205">
        <v>0</v>
      </c>
      <c r="F25" s="205">
        <v>0</v>
      </c>
      <c r="G25" s="200">
        <f>D25-E25</f>
        <v>0</v>
      </c>
    </row>
    <row r="26" spans="1:17" ht="27.75" customHeight="1" x14ac:dyDescent="0.2">
      <c r="A26" s="177" t="s">
        <v>348</v>
      </c>
      <c r="B26" s="205">
        <f>B27+B28</f>
        <v>0</v>
      </c>
      <c r="C26" s="205">
        <f t="shared" ref="C26:F26" si="7">C27+C28</f>
        <v>0</v>
      </c>
      <c r="D26" s="205">
        <f>D27+D28</f>
        <v>0</v>
      </c>
      <c r="E26" s="205">
        <f t="shared" si="7"/>
        <v>0</v>
      </c>
      <c r="F26" s="205">
        <f t="shared" si="7"/>
        <v>0</v>
      </c>
      <c r="G26" s="200">
        <f>G27+G28</f>
        <v>0</v>
      </c>
      <c r="L26" s="273">
        <f>+L14+L22</f>
        <v>874489804.82000005</v>
      </c>
      <c r="M26" s="273">
        <f t="shared" ref="M26:Q26" si="8">+M14+M22</f>
        <v>33819138.869999997</v>
      </c>
      <c r="N26" s="273">
        <f t="shared" si="8"/>
        <v>908308943.69000006</v>
      </c>
      <c r="O26" s="273">
        <f t="shared" si="8"/>
        <v>598624317.38000011</v>
      </c>
      <c r="P26" s="273">
        <f t="shared" si="8"/>
        <v>595425854.56999993</v>
      </c>
      <c r="Q26" s="273">
        <f t="shared" si="8"/>
        <v>309684626.31</v>
      </c>
    </row>
    <row r="27" spans="1:17" ht="15" customHeight="1" x14ac:dyDescent="0.2">
      <c r="A27" s="174" t="s">
        <v>349</v>
      </c>
      <c r="B27" s="205">
        <v>0</v>
      </c>
      <c r="C27" s="205">
        <v>0</v>
      </c>
      <c r="D27" s="205">
        <f>B27+C27</f>
        <v>0</v>
      </c>
      <c r="E27" s="205">
        <v>0</v>
      </c>
      <c r="F27" s="205">
        <v>0</v>
      </c>
      <c r="G27" s="200">
        <f>D27-E27</f>
        <v>0</v>
      </c>
    </row>
    <row r="28" spans="1:17" ht="15" customHeight="1" x14ac:dyDescent="0.2">
      <c r="A28" s="174" t="s">
        <v>350</v>
      </c>
      <c r="B28" s="205">
        <v>0</v>
      </c>
      <c r="C28" s="205">
        <v>0</v>
      </c>
      <c r="D28" s="205">
        <f>B28+C28</f>
        <v>0</v>
      </c>
      <c r="E28" s="205">
        <v>0</v>
      </c>
      <c r="F28" s="205">
        <v>0</v>
      </c>
      <c r="G28" s="200">
        <f>D28-E28</f>
        <v>0</v>
      </c>
    </row>
    <row r="29" spans="1:17" ht="16.5" customHeight="1" x14ac:dyDescent="0.2">
      <c r="A29" s="177" t="s">
        <v>351</v>
      </c>
      <c r="B29" s="205">
        <v>0</v>
      </c>
      <c r="C29" s="205">
        <v>0</v>
      </c>
      <c r="D29" s="205">
        <f>B29+C29</f>
        <v>0</v>
      </c>
      <c r="E29" s="205">
        <v>0</v>
      </c>
      <c r="F29" s="205">
        <v>0</v>
      </c>
      <c r="G29" s="200">
        <f>D29-E29</f>
        <v>0</v>
      </c>
    </row>
    <row r="30" spans="1:17" ht="18" x14ac:dyDescent="0.2">
      <c r="A30" s="179" t="s">
        <v>353</v>
      </c>
      <c r="B30" s="202">
        <f>B8+B19</f>
        <v>874489805</v>
      </c>
      <c r="C30" s="202">
        <f>C8+C19</f>
        <v>33819139</v>
      </c>
      <c r="D30" s="202">
        <f>D8+D19</f>
        <v>908308944</v>
      </c>
      <c r="E30" s="201">
        <f t="shared" ref="E30:F30" si="9">E8+E19</f>
        <v>598624318</v>
      </c>
      <c r="F30" s="201">
        <f t="shared" si="9"/>
        <v>595425854</v>
      </c>
      <c r="G30" s="197">
        <f>G8+G19</f>
        <v>309684626</v>
      </c>
    </row>
    <row r="31" spans="1:17" x14ac:dyDescent="0.2">
      <c r="A31" s="173"/>
      <c r="B31" s="144"/>
      <c r="C31" s="144"/>
      <c r="D31" s="144"/>
      <c r="E31" s="144"/>
      <c r="F31" s="144"/>
      <c r="G31" s="144"/>
    </row>
    <row r="32" spans="1: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2022-07-12T00:24:21Z</cp:lastPrinted>
  <dcterms:created xsi:type="dcterms:W3CDTF">2016-11-15T19:19:05Z</dcterms:created>
  <dcterms:modified xsi:type="dcterms:W3CDTF">2023-10-19T21:24:33Z</dcterms:modified>
</cp:coreProperties>
</file>