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CONALEP\"/>
    </mc:Choice>
  </mc:AlternateContent>
  <xr:revisionPtr revIDLastSave="0" documentId="10_ncr:8100000_{52DBB4C5-C3AF-4C22-9446-4AD3EBD58B26}" xr6:coauthVersionLast="32" xr6:coauthVersionMax="32" xr10:uidLastSave="{00000000-0000-0000-0000-000000000000}"/>
  <bookViews>
    <workbookView xWindow="0" yWindow="0" windowWidth="28800" windowHeight="1221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9" l="1"/>
  <c r="E12" i="9"/>
  <c r="H36" i="6"/>
  <c r="E22" i="6"/>
  <c r="F66" i="5"/>
  <c r="C58" i="4"/>
  <c r="F9" i="1" l="1"/>
  <c r="E97" i="12" l="1"/>
  <c r="H97" i="12" s="1"/>
  <c r="D43" i="9"/>
  <c r="G43" i="9" s="1"/>
  <c r="F92" i="5"/>
  <c r="E44" i="5"/>
  <c r="E167" i="6"/>
  <c r="H167" i="6" s="1"/>
  <c r="I92" i="5"/>
  <c r="I67" i="5" l="1"/>
  <c r="C47" i="6" l="1"/>
  <c r="E11" i="6" l="1"/>
  <c r="G69" i="5" l="1"/>
  <c r="H69" i="5"/>
  <c r="G44" i="5" l="1"/>
  <c r="G74" i="5" s="1"/>
  <c r="G47" i="6" l="1"/>
  <c r="F47" i="6"/>
  <c r="D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H86" i="6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H51" i="6"/>
  <c r="E50" i="6"/>
  <c r="H50" i="6" s="1"/>
  <c r="E49" i="6"/>
  <c r="H49" i="6" s="1"/>
  <c r="E48" i="6"/>
  <c r="E36" i="6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H22" i="6"/>
  <c r="E21" i="6"/>
  <c r="H21" i="6" s="1"/>
  <c r="E20" i="6"/>
  <c r="H20" i="6" s="1"/>
  <c r="E19" i="6"/>
  <c r="H19" i="6" s="1"/>
  <c r="E18" i="6"/>
  <c r="H16" i="6"/>
  <c r="E15" i="6"/>
  <c r="H15" i="6" s="1"/>
  <c r="E14" i="6"/>
  <c r="H14" i="6" s="1"/>
  <c r="E13" i="6"/>
  <c r="H13" i="6" s="1"/>
  <c r="E12" i="6"/>
  <c r="H12" i="6" s="1"/>
  <c r="H11" i="6"/>
  <c r="D9" i="6"/>
  <c r="C46" i="13" s="1"/>
  <c r="E49" i="5"/>
  <c r="D49" i="5"/>
  <c r="B59" i="1"/>
  <c r="E47" i="6" l="1"/>
  <c r="H27" i="6"/>
  <c r="H18" i="6"/>
  <c r="H17" i="6" s="1"/>
  <c r="E17" i="6"/>
  <c r="F26" i="12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F67" i="1" l="1"/>
  <c r="F62" i="1"/>
  <c r="F57" i="6" l="1"/>
  <c r="C17" i="1" l="1"/>
  <c r="B17" i="1"/>
  <c r="G47" i="13" l="1"/>
  <c r="C48" i="13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G16" i="4" s="1"/>
  <c r="F71" i="5"/>
  <c r="E71" i="5"/>
  <c r="D71" i="5"/>
  <c r="C13" i="4" s="1"/>
  <c r="C10" i="4" s="1"/>
  <c r="C23" i="4" s="1"/>
  <c r="C24" i="4" s="1"/>
  <c r="C25" i="4" s="1"/>
  <c r="F67" i="5"/>
  <c r="I66" i="5"/>
  <c r="I69" i="5" s="1"/>
  <c r="I65" i="5"/>
  <c r="I64" i="5"/>
  <c r="F65" i="5"/>
  <c r="F64" i="5"/>
  <c r="H63" i="5"/>
  <c r="G63" i="5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10" i="4" l="1"/>
  <c r="H44" i="5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D63" i="12" s="1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D94" i="5" s="1"/>
  <c r="I44" i="5"/>
  <c r="I74" i="5" s="1"/>
  <c r="I94" i="5" s="1"/>
  <c r="C63" i="12"/>
  <c r="C58" i="12" s="1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C32" i="13"/>
  <c r="C50" i="13" s="1"/>
  <c r="K8" i="3"/>
  <c r="K20" i="3" s="1"/>
  <c r="G20" i="3"/>
  <c r="D9" i="13"/>
  <c r="G94" i="5"/>
  <c r="E32" i="13"/>
  <c r="E50" i="13" s="1"/>
  <c r="G21" i="13"/>
  <c r="C62" i="4"/>
  <c r="C63" i="4" s="1"/>
  <c r="E74" i="4"/>
  <c r="H83" i="6"/>
  <c r="O20" i="9" s="1"/>
  <c r="E83" i="6"/>
  <c r="L20" i="9" s="1"/>
  <c r="H94" i="5"/>
  <c r="D63" i="4"/>
  <c r="F21" i="12"/>
  <c r="D31" i="9"/>
  <c r="D45" i="9" s="1"/>
  <c r="C74" i="4"/>
  <c r="C78" i="4" s="1"/>
  <c r="C79" i="4" s="1"/>
  <c r="E69" i="4"/>
  <c r="D69" i="4"/>
  <c r="D46" i="13"/>
  <c r="D48" i="13" s="1"/>
  <c r="G14" i="2"/>
  <c r="I9" i="2"/>
  <c r="I20" i="2" s="1"/>
  <c r="H9" i="2"/>
  <c r="H20" i="2" s="1"/>
  <c r="D9" i="2"/>
  <c r="D20" i="2" s="1"/>
  <c r="G10" i="2"/>
  <c r="G9" i="2" s="1"/>
  <c r="K9" i="9" l="1"/>
  <c r="D26" i="12"/>
  <c r="I46" i="5"/>
  <c r="D32" i="13"/>
  <c r="D50" i="13" s="1"/>
  <c r="C21" i="12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47" i="1"/>
  <c r="C61" i="1" s="1"/>
  <c r="G9" i="1"/>
  <c r="C20" i="2" s="1"/>
  <c r="G18" i="2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l="1"/>
  <c r="E74" i="5"/>
  <c r="K75" i="5" l="1"/>
  <c r="E94" i="5"/>
</calcChain>
</file>

<file path=xl/sharedStrings.xml><?xml version="1.0" encoding="utf-8"?>
<sst xmlns="http://schemas.openxmlformats.org/spreadsheetml/2006/main" count="704" uniqueCount="471">
  <si>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</si>
  <si>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</si>
  <si>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</si>
  <si>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</si>
  <si>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</si>
  <si>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</si>
  <si>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</si>
  <si>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</si>
  <si>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</si>
  <si>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</si>
  <si>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</si>
  <si>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</si>
  <si>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</si>
  <si>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</si>
  <si>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</si>
  <si>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</si>
  <si>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</si>
  <si>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</si>
  <si>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</si>
  <si>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</si>
  <si>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</si>
  <si>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</si>
  <si>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</si>
  <si>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</si>
  <si>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</si>
  <si>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</si>
  <si>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</si>
  <si>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</si>
  <si>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</si>
  <si>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</si>
  <si>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</si>
  <si>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</si>
  <si>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</si>
  <si>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</si>
  <si>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</si>
  <si>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</si>
  <si>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</si>
  <si>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</si>
  <si>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</si>
  <si>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</si>
  <si>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</si>
  <si>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</si>
  <si>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</si>
  <si>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</si>
  <si>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</si>
  <si>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</si>
  <si>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</si>
  <si>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</si>
  <si>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</si>
  <si>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</si>
  <si>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</si>
  <si>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</si>
  <si>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</si>
  <si>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</si>
  <si>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</si>
  <si>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</si>
  <si>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</si>
  <si>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</si>
  <si>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</si>
  <si>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</si>
  <si>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</si>
  <si>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</si>
  <si>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</si>
  <si>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</si>
  <si>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</si>
  <si>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</si>
  <si>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</si>
  <si>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</si>
  <si>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</si>
  <si>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</si>
  <si>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</si>
  <si>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</si>
  <si>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</si>
  <si>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</si>
  <si>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</si>
  <si>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</si>
  <si>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</si>
  <si>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</si>
  <si>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</si>
  <si>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</si>
  <si>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</si>
  <si>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</si>
  <si>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</si>
  <si>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</si>
  <si>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</si>
  <si>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</si>
  <si>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</si>
  <si>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</si>
  <si>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</si>
  <si>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</si>
  <si>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</si>
  <si>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</si>
  <si>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</si>
  <si>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</si>
  <si>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</si>
  <si>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</si>
  <si>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</si>
  <si>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</si>
  <si>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</si>
  <si>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</si>
  <si>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</si>
  <si>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</si>
  <si>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</si>
  <si>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</si>
  <si>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</si>
  <si>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</si>
  <si>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</si>
  <si>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</si>
  <si>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</si>
  <si>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</si>
  <si>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</si>
  <si>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</si>
  <si>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</si>
  <si>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</si>
  <si>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</si>
  <si>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</si>
  <si>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</si>
  <si>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</si>
  <si>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</si>
  <si>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</si>
  <si>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</si>
  <si>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</si>
  <si>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</si>
  <si>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</si>
  <si>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</si>
  <si>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</si>
  <si>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</si>
  <si>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</si>
  <si>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</si>
  <si>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</si>
  <si>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</si>
  <si>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</si>
  <si>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</si>
  <si>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</si>
  <si>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</si>
  <si>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</si>
  <si>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</si>
  <si>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</si>
  <si>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</si>
  <si>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</si>
  <si>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</si>
  <si>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</si>
  <si>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</si>
  <si>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</si>
  <si>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</si>
  <si>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</si>
  <si>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</si>
  <si>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</si>
  <si>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</si>
  <si>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</si>
  <si>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</si>
  <si>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</si>
  <si>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</si>
  <si>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</si>
  <si>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</si>
  <si>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</si>
  <si>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</si>
  <si>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</si>
  <si>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</si>
  <si>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</si>
  <si>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</si>
  <si>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</si>
  <si>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</si>
  <si>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</si>
  <si>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</si>
  <si>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</si>
  <si>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</si>
  <si>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</si>
  <si>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</si>
  <si>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</si>
  <si>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</si>
  <si>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</si>
  <si>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</si>
  <si>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</si>
  <si>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</si>
  <si>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</si>
  <si>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</si>
  <si>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</si>
  <si>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</si>
  <si>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</si>
  <si>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</si>
  <si>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</si>
  <si>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</si>
  <si>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</si>
  <si>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</si>
  <si>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</si>
  <si>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</si>
  <si>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</si>
  <si>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</si>
  <si>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</si>
  <si>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</si>
  <si>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</si>
  <si>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</si>
  <si>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</si>
  <si>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</si>
  <si>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</si>
  <si>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</si>
  <si>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</si>
  <si>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</si>
  <si>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</si>
  <si>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</si>
  <si>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</si>
  <si>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</si>
  <si>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</si>
  <si>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</si>
  <si>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</si>
  <si>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</si>
  <si>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</si>
  <si>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</si>
  <si>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</si>
  <si>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</si>
  <si>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</si>
  <si>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</si>
  <si>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</si>
  <si>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</si>
  <si>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</si>
  <si>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</si>
  <si>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</si>
  <si>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</si>
  <si>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</si>
  <si>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</si>
  <si>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</si>
  <si>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</si>
  <si>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</si>
  <si>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</si>
  <si>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</si>
  <si>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</si>
  <si>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</si>
  <si>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</si>
  <si>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</si>
  <si>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</si>
  <si>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</si>
  <si>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</si>
  <si>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</si>
  <si>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</si>
  <si>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</si>
  <si>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</si>
  <si>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</si>
  <si>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</si>
  <si>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</si>
  <si>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</si>
  <si>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</si>
  <si>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</si>
  <si>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</si>
  <si>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</si>
  <si>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</si>
  <si>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</si>
  <si>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</si>
  <si>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</si>
  <si>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</si>
  <si>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</si>
  <si>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</si>
  <si>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</si>
  <si>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</si>
  <si>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</si>
  <si>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</si>
  <si>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</si>
  <si>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</si>
  <si>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</si>
  <si>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</si>
  <si>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</si>
  <si>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</si>
  <si>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</si>
  <si>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</si>
  <si>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</si>
  <si>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</si>
  <si>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</si>
  <si>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</si>
  <si>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</si>
  <si>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</si>
  <si>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</si>
  <si>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</si>
  <si>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</si>
  <si>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</si>
  <si>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</si>
  <si>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</si>
  <si>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</si>
  <si>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</si>
  <si>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</si>
  <si>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</si>
  <si>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</si>
  <si>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</si>
  <si>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</si>
  <si>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</si>
  <si>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</si>
  <si>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</si>
  <si>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</si>
  <si>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</si>
  <si>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</si>
  <si>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</si>
  <si>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</si>
  <si>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</si>
  <si>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</si>
  <si>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</si>
  <si>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</si>
  <si>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</si>
  <si>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</si>
  <si>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</si>
  <si>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</si>
  <si>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</si>
  <si>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</si>
  <si>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</si>
  <si>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</si>
  <si>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</si>
  <si>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</si>
  <si>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</si>
  <si>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</si>
  <si>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</si>
  <si>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</si>
  <si>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</si>
  <si>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</si>
  <si>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</si>
  <si>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</si>
  <si>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</si>
  <si>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</si>
  <si>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</si>
  <si>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</si>
  <si>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</si>
  <si>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</si>
  <si>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</si>
  <si>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</si>
  <si>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</si>
  <si>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</si>
  <si>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</si>
  <si>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</si>
  <si>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</si>
  <si>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</si>
  <si>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</si>
  <si>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</si>
  <si>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</si>
  <si>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</si>
  <si>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</si>
  <si>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</si>
  <si>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</si>
  <si>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</si>
  <si>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</si>
  <si>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</si>
  <si>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</si>
  <si>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</si>
  <si>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</si>
  <si>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</si>
  <si>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</si>
  <si>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</si>
  <si>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</si>
  <si>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</si>
  <si>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</si>
  <si>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</si>
  <si>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</si>
  <si>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</si>
  <si>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</si>
  <si>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</si>
  <si>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</si>
  <si>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</si>
  <si>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</si>
  <si>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</si>
  <si>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</si>
  <si>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</si>
  <si>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</si>
  <si>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</si>
  <si>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</si>
  <si>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</si>
  <si>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</si>
  <si>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</si>
  <si>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</si>
  <si>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</si>
  <si>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</si>
  <si>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</si>
  <si>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</si>
  <si>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</si>
  <si>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</si>
  <si>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</si>
  <si>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</si>
  <si>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</si>
  <si>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</si>
  <si>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</si>
  <si>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</si>
  <si>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</si>
  <si>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</si>
  <si>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</si>
  <si>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</si>
  <si>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</si>
  <si>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</si>
  <si>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</si>
  <si>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</si>
  <si>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</si>
  <si>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</si>
  <si>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</si>
  <si>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</si>
  <si>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</si>
  <si>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</si>
  <si>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</si>
  <si>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</si>
  <si>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</si>
  <si>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</si>
  <si>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</si>
  <si>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</si>
  <si>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</si>
  <si>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</si>
  <si>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</si>
  <si>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</si>
  <si>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</si>
  <si>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</si>
  <si>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</si>
  <si>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</si>
  <si>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</si>
  <si>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</si>
  <si>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</si>
  <si>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</si>
  <si>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</si>
  <si>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</si>
  <si>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</si>
  <si>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</si>
  <si>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</si>
  <si>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</si>
  <si>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</si>
  <si>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</si>
  <si>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</si>
  <si>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</si>
  <si>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</si>
  <si>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</si>
  <si>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</si>
  <si>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</si>
  <si>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</si>
  <si>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</si>
  <si>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</si>
  <si>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</si>
  <si>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</si>
  <si>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</si>
  <si>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</si>
  <si>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</si>
  <si>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</si>
  <si>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</si>
  <si>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</si>
  <si>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</si>
  <si>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</si>
  <si>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</si>
  <si>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</si>
  <si>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</si>
  <si>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</si>
  <si>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</si>
  <si>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</si>
  <si>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</si>
  <si>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</si>
  <si>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</si>
  <si>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</si>
  <si>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</si>
  <si>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</si>
  <si>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</si>
  <si>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</si>
  <si>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</si>
  <si>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</si>
  <si>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</si>
  <si>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Lic. Nancy Ramos Montiel</t>
  </si>
  <si>
    <t>Directora Administrativa</t>
  </si>
  <si>
    <t>31 de diciembre de 2022</t>
  </si>
  <si>
    <t>Sumas comportamiento presupuestario de egresos al 31 de dic 2022</t>
  </si>
  <si>
    <t>Sumas comportamiento presupuestario de egresos al 31 de diciembre de 2022</t>
  </si>
  <si>
    <t>Del 1 de enero al 31 de marzo de 2023</t>
  </si>
  <si>
    <t>Al 31 de diciembre de 2022 y al 31 de marzo de 2023</t>
  </si>
  <si>
    <t>Mtro. Enrrique Padilla Sanchez</t>
  </si>
  <si>
    <t>Saldo al 31 de diciembre de 2022 (d)</t>
  </si>
  <si>
    <t>Mtro. Enrique Padilla Sánchez</t>
  </si>
  <si>
    <t>Al 31 de marzo de 2023</t>
  </si>
  <si>
    <t xml:space="preserve">Mtro. Enrique Padilla Sánchesz </t>
  </si>
  <si>
    <t xml:space="preserve">Mtro. Enrique Padilla Sánchez </t>
  </si>
  <si>
    <t>Sumas del estado presupuestario de ingresos al 31 de marzo de 2023</t>
  </si>
  <si>
    <t>Sumas comportamiento presupuestario de egresos al 31 de marzo 2023</t>
  </si>
  <si>
    <t>Del 1 de enero Al 31 de marzo de 2023</t>
  </si>
  <si>
    <t xml:space="preserve">Mtro Enrique Padilla Sánchez </t>
  </si>
  <si>
    <t>31 de marzo de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</si>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</sst>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6" fillId="5" borderId="0" xfId="0" applyFont="1" applyFill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Normal="100" zoomScaleSheetLayoutView="100" workbookViewId="0">
      <selection activeCell="G8" sqref="G8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80" t="s">
        <v>119</v>
      </c>
      <c r="B2" s="181"/>
      <c r="C2" s="181"/>
      <c r="D2" s="181"/>
      <c r="E2" s="181"/>
      <c r="F2" s="181"/>
      <c r="G2" s="182"/>
    </row>
    <row r="3" spans="1:7" x14ac:dyDescent="0.2">
      <c r="A3" s="183" t="s">
        <v>0</v>
      </c>
      <c r="B3" s="184"/>
      <c r="C3" s="184"/>
      <c r="D3" s="184"/>
      <c r="E3" s="184"/>
      <c r="F3" s="184"/>
      <c r="G3" s="185"/>
    </row>
    <row r="4" spans="1:7" x14ac:dyDescent="0.2">
      <c r="A4" s="183" t="s">
        <v>458</v>
      </c>
      <c r="B4" s="184"/>
      <c r="C4" s="184"/>
      <c r="D4" s="184"/>
      <c r="E4" s="184"/>
      <c r="F4" s="184"/>
      <c r="G4" s="185"/>
    </row>
    <row r="5" spans="1:7" ht="13.5" thickBot="1" x14ac:dyDescent="0.25">
      <c r="A5" s="186" t="s">
        <v>1</v>
      </c>
      <c r="B5" s="187"/>
      <c r="C5" s="187"/>
      <c r="D5" s="187"/>
      <c r="E5" s="187"/>
      <c r="F5" s="187"/>
      <c r="G5" s="188"/>
    </row>
    <row r="6" spans="1:7" ht="26.25" thickBot="1" x14ac:dyDescent="0.25">
      <c r="A6" s="5" t="s">
        <v>120</v>
      </c>
      <c r="B6" s="6" t="s">
        <v>469</v>
      </c>
      <c r="C6" s="6" t="s">
        <v>454</v>
      </c>
      <c r="D6" s="7"/>
      <c r="E6" s="8" t="s">
        <v>120</v>
      </c>
      <c r="F6" s="6" t="s">
        <v>469</v>
      </c>
      <c r="G6" s="6" t="s">
        <v>454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470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8291529</v>
      </c>
      <c r="C9" s="86">
        <v>7669398</v>
      </c>
      <c r="D9" s="11"/>
      <c r="E9" s="12" t="s">
        <v>7</v>
      </c>
      <c r="F9" s="86">
        <f>+F10+F11+F12+F13+F14+F15+F16+F17+F18</f>
        <v>834906.99</v>
      </c>
      <c r="G9" s="86">
        <f>+G10+G11+G12+G13+G14+G15+G16+G17+G18</f>
        <v>3018608</v>
      </c>
    </row>
    <row r="10" spans="1:7" x14ac:dyDescent="0.2">
      <c r="A10" s="13" t="s">
        <v>8</v>
      </c>
      <c r="B10" s="87">
        <v>16000</v>
      </c>
      <c r="C10" s="87">
        <v>0</v>
      </c>
      <c r="D10" s="11"/>
      <c r="E10" s="12" t="s">
        <v>9</v>
      </c>
      <c r="F10" s="87">
        <v>-0.01</v>
      </c>
      <c r="G10" s="87">
        <v>473170</v>
      </c>
    </row>
    <row r="11" spans="1:7" x14ac:dyDescent="0.2">
      <c r="A11" s="13" t="s">
        <v>10</v>
      </c>
      <c r="B11" s="87">
        <v>8275529</v>
      </c>
      <c r="C11" s="87">
        <v>7669398</v>
      </c>
      <c r="D11" s="11"/>
      <c r="E11" s="12" t="s">
        <v>11</v>
      </c>
      <c r="F11" s="87">
        <v>291</v>
      </c>
      <c r="G11" s="87">
        <v>3619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834616</v>
      </c>
      <c r="G16" s="87">
        <v>2541819</v>
      </c>
    </row>
    <row r="17" spans="1:7" ht="25.5" x14ac:dyDescent="0.2">
      <c r="A17" s="14" t="s">
        <v>22</v>
      </c>
      <c r="B17" s="86">
        <f>+B18+B19+B20+B21+B22+B23+B24</f>
        <v>107817</v>
      </c>
      <c r="C17" s="86">
        <f>+C18+C19+C20+C21+C22+C23+C24</f>
        <v>230848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0</v>
      </c>
      <c r="G19" s="86">
        <f>+G20+G21+G22</f>
        <v>126874</v>
      </c>
    </row>
    <row r="20" spans="1:7" x14ac:dyDescent="0.2">
      <c r="A20" s="13" t="s">
        <v>28</v>
      </c>
      <c r="B20" s="87">
        <v>7550</v>
      </c>
      <c r="C20" s="87">
        <v>130581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/>
      <c r="G22" s="87">
        <v>126874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8399346</v>
      </c>
      <c r="C47" s="86">
        <f>+C9+C17+C25+C31+C37+C38+C41</f>
        <v>7900246</v>
      </c>
      <c r="D47" s="148"/>
      <c r="E47" s="139" t="s">
        <v>81</v>
      </c>
      <c r="F47" s="86">
        <f>+F9+F19+F23+F26+F27+F31+F38+F42</f>
        <v>834906.99</v>
      </c>
      <c r="G47" s="86">
        <f>+G9+G19+G23+G26+G27+G31+G38+G42</f>
        <v>3145482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35294667</v>
      </c>
      <c r="C52" s="87">
        <v>35294667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584814</v>
      </c>
      <c r="C53" s="87">
        <v>584814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834906.99</v>
      </c>
      <c r="G58" s="86">
        <f>+G47+G56</f>
        <v>3145482</v>
      </c>
    </row>
    <row r="59" spans="1:7" ht="25.5" x14ac:dyDescent="0.2">
      <c r="A59" s="9" t="s">
        <v>101</v>
      </c>
      <c r="B59" s="86">
        <f>+B49+B50+B51+B52+B53+B54+B55+B56+B57</f>
        <v>42348207</v>
      </c>
      <c r="C59" s="86">
        <f>+C49+C50+C51+C52+C53+C54+C55+C56+C57</f>
        <v>42348207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50747553</v>
      </c>
      <c r="C61" s="86">
        <f>+C47+C59</f>
        <v>50248453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16710404</v>
      </c>
      <c r="G67" s="86">
        <f>+G68+G69+G70+G71+G72</f>
        <v>13900730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5371326</v>
      </c>
      <c r="G68" s="87">
        <v>4939132</v>
      </c>
    </row>
    <row r="69" spans="1:7" x14ac:dyDescent="0.2">
      <c r="A69" s="13"/>
      <c r="B69" s="20"/>
      <c r="C69" s="20"/>
      <c r="D69" s="11"/>
      <c r="E69" s="12" t="s">
        <v>110</v>
      </c>
      <c r="F69" s="87">
        <v>11339078</v>
      </c>
      <c r="G69" s="87">
        <v>8961598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49912646</v>
      </c>
      <c r="G78" s="86">
        <f>+G62+G67+G74</f>
        <v>47102972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50747552.990000002</v>
      </c>
      <c r="G80" s="86">
        <f>+G58+G78</f>
        <v>50248454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9.9999979138374329E-3</v>
      </c>
      <c r="J84" s="76">
        <f>+C61-G80</f>
        <v>-1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9" t="s">
        <v>459</v>
      </c>
      <c r="B90" s="179"/>
      <c r="C90" s="179"/>
      <c r="E90" s="179" t="s">
        <v>452</v>
      </c>
      <c r="F90" s="179"/>
      <c r="G90" s="179"/>
    </row>
    <row r="91" spans="1:10" x14ac:dyDescent="0.2">
      <c r="A91" s="179" t="s">
        <v>448</v>
      </c>
      <c r="B91" s="179"/>
      <c r="C91" s="179"/>
      <c r="E91" s="179" t="s">
        <v>453</v>
      </c>
      <c r="F91" s="179"/>
      <c r="G91" s="179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G19" sqref="G19"/>
    </sheetView>
  </sheetViews>
  <sheetFormatPr baseColWidth="10" defaultColWidth="11.42578125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9" t="s">
        <v>119</v>
      </c>
      <c r="B2" s="190"/>
      <c r="C2" s="190"/>
      <c r="D2" s="190"/>
      <c r="E2" s="190"/>
      <c r="F2" s="190"/>
      <c r="G2" s="190"/>
      <c r="H2" s="190"/>
      <c r="I2" s="191"/>
    </row>
    <row r="3" spans="1:9" ht="13.5" thickBot="1" x14ac:dyDescent="0.25">
      <c r="A3" s="192" t="s">
        <v>121</v>
      </c>
      <c r="B3" s="193"/>
      <c r="C3" s="193"/>
      <c r="D3" s="193"/>
      <c r="E3" s="193"/>
      <c r="F3" s="193"/>
      <c r="G3" s="193"/>
      <c r="H3" s="193"/>
      <c r="I3" s="194"/>
    </row>
    <row r="4" spans="1:9" ht="13.5" thickBot="1" x14ac:dyDescent="0.25">
      <c r="A4" s="192" t="s">
        <v>458</v>
      </c>
      <c r="B4" s="193"/>
      <c r="C4" s="193"/>
      <c r="D4" s="193"/>
      <c r="E4" s="193"/>
      <c r="F4" s="193"/>
      <c r="G4" s="193"/>
      <c r="H4" s="193"/>
      <c r="I4" s="194"/>
    </row>
    <row r="5" spans="1:9" ht="13.5" thickBot="1" x14ac:dyDescent="0.25">
      <c r="A5" s="192" t="s">
        <v>1</v>
      </c>
      <c r="B5" s="193"/>
      <c r="C5" s="193"/>
      <c r="D5" s="193"/>
      <c r="E5" s="193"/>
      <c r="F5" s="193"/>
      <c r="G5" s="193"/>
      <c r="H5" s="193"/>
      <c r="I5" s="194"/>
    </row>
    <row r="6" spans="1:9" ht="47.25" customHeight="1" x14ac:dyDescent="0.2">
      <c r="A6" s="195" t="s">
        <v>122</v>
      </c>
      <c r="B6" s="196"/>
      <c r="C6" s="197" t="s">
        <v>460</v>
      </c>
      <c r="D6" s="197" t="s">
        <v>123</v>
      </c>
      <c r="E6" s="197" t="s">
        <v>124</v>
      </c>
      <c r="F6" s="197" t="s">
        <v>125</v>
      </c>
      <c r="G6" s="3" t="s">
        <v>126</v>
      </c>
      <c r="H6" s="197" t="s">
        <v>128</v>
      </c>
      <c r="I6" s="197" t="s">
        <v>129</v>
      </c>
    </row>
    <row r="7" spans="1:9" ht="37.5" customHeight="1" thickBot="1" x14ac:dyDescent="0.25">
      <c r="A7" s="186"/>
      <c r="B7" s="188"/>
      <c r="C7" s="198"/>
      <c r="D7" s="198"/>
      <c r="E7" s="198"/>
      <c r="F7" s="198"/>
      <c r="G7" s="4" t="s">
        <v>127</v>
      </c>
      <c r="H7" s="198"/>
      <c r="I7" s="198"/>
    </row>
    <row r="8" spans="1:9" x14ac:dyDescent="0.2">
      <c r="A8" s="201"/>
      <c r="B8" s="202"/>
      <c r="C8" s="22"/>
      <c r="D8" s="22"/>
      <c r="E8" s="22"/>
      <c r="F8" s="22"/>
      <c r="G8" s="22"/>
      <c r="H8" s="22"/>
      <c r="I8" s="22"/>
    </row>
    <row r="9" spans="1:9" x14ac:dyDescent="0.2">
      <c r="A9" s="203" t="s">
        <v>130</v>
      </c>
      <c r="B9" s="204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3" t="s">
        <v>430</v>
      </c>
      <c r="B10" s="204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3" t="s">
        <v>431</v>
      </c>
      <c r="B14" s="204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3" t="s">
        <v>137</v>
      </c>
      <c r="B18" s="204"/>
      <c r="C18" s="86">
        <v>3145482</v>
      </c>
      <c r="D18" s="89">
        <v>0</v>
      </c>
      <c r="E18" s="89">
        <v>0</v>
      </c>
      <c r="F18" s="89">
        <v>0</v>
      </c>
      <c r="G18" s="164">
        <f>+'FORMATO 1'!F9</f>
        <v>834906.99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3" t="s">
        <v>138</v>
      </c>
      <c r="B20" s="204"/>
      <c r="C20" s="86">
        <f>+C9+C18</f>
        <v>3145482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834906.99</v>
      </c>
      <c r="H20" s="86">
        <f t="shared" si="4"/>
        <v>0</v>
      </c>
      <c r="I20" s="86">
        <f t="shared" si="4"/>
        <v>0</v>
      </c>
    </row>
    <row r="21" spans="1:11" x14ac:dyDescent="0.2">
      <c r="A21" s="203"/>
      <c r="B21" s="204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3" t="s">
        <v>154</v>
      </c>
      <c r="B22" s="204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5" t="s">
        <v>432</v>
      </c>
      <c r="B23" s="206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5" t="s">
        <v>433</v>
      </c>
      <c r="B24" s="206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5" t="s">
        <v>434</v>
      </c>
      <c r="B25" s="206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9"/>
      <c r="B26" s="200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3" t="s">
        <v>155</v>
      </c>
      <c r="B27" s="204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5" t="s">
        <v>139</v>
      </c>
      <c r="B28" s="206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5" t="s">
        <v>140</v>
      </c>
      <c r="B29" s="206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5" t="s">
        <v>141</v>
      </c>
      <c r="B30" s="206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8"/>
      <c r="B31" s="209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7" t="s">
        <v>152</v>
      </c>
      <c r="C33" s="207"/>
      <c r="D33" s="207"/>
      <c r="E33" s="207"/>
      <c r="F33" s="207"/>
      <c r="G33" s="207"/>
      <c r="H33" s="207"/>
      <c r="I33" s="207"/>
    </row>
    <row r="34" spans="1:9" ht="25.5" customHeight="1" x14ac:dyDescent="0.2">
      <c r="A34" s="31">
        <v>2</v>
      </c>
      <c r="B34" s="207" t="s">
        <v>153</v>
      </c>
      <c r="C34" s="207"/>
      <c r="D34" s="207"/>
      <c r="E34" s="207"/>
      <c r="F34" s="207"/>
      <c r="G34" s="207"/>
      <c r="H34" s="207"/>
      <c r="I34" s="207"/>
    </row>
    <row r="37" spans="1:9" ht="13.5" thickBot="1" x14ac:dyDescent="0.25"/>
    <row r="38" spans="1:9" ht="20.100000000000001" customHeight="1" x14ac:dyDescent="0.2">
      <c r="A38" s="180" t="s">
        <v>142</v>
      </c>
      <c r="B38" s="182"/>
      <c r="C38" s="28" t="s">
        <v>143</v>
      </c>
      <c r="D38" s="129" t="s">
        <v>145</v>
      </c>
      <c r="E38" s="129" t="s">
        <v>148</v>
      </c>
      <c r="F38" s="197" t="s">
        <v>150</v>
      </c>
      <c r="G38" s="197" t="s">
        <v>438</v>
      </c>
    </row>
    <row r="39" spans="1:9" ht="20.100000000000001" customHeight="1" x14ac:dyDescent="0.2">
      <c r="A39" s="218"/>
      <c r="B39" s="219"/>
      <c r="C39" s="3" t="s">
        <v>144</v>
      </c>
      <c r="D39" s="127" t="s">
        <v>146</v>
      </c>
      <c r="E39" s="127" t="s">
        <v>149</v>
      </c>
      <c r="F39" s="210"/>
      <c r="G39" s="210"/>
    </row>
    <row r="40" spans="1:9" ht="20.100000000000001" customHeight="1" thickBot="1" x14ac:dyDescent="0.25">
      <c r="A40" s="220"/>
      <c r="B40" s="221"/>
      <c r="C40" s="29"/>
      <c r="D40" s="128" t="s">
        <v>147</v>
      </c>
      <c r="E40" s="29"/>
      <c r="F40" s="198"/>
      <c r="G40" s="198"/>
    </row>
    <row r="41" spans="1:9" ht="25.5" customHeight="1" x14ac:dyDescent="0.2">
      <c r="A41" s="212" t="s">
        <v>151</v>
      </c>
      <c r="B41" s="213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4" t="s">
        <v>435</v>
      </c>
      <c r="B42" s="215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4" t="s">
        <v>436</v>
      </c>
      <c r="B43" s="215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6" t="s">
        <v>437</v>
      </c>
      <c r="B44" s="217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11" t="s">
        <v>461</v>
      </c>
      <c r="C50" s="211"/>
      <c r="D50" s="211"/>
      <c r="E50" s="211" t="s">
        <v>452</v>
      </c>
      <c r="F50" s="211"/>
      <c r="G50" s="211"/>
      <c r="H50" s="211"/>
    </row>
    <row r="51" spans="2:8" x14ac:dyDescent="0.2">
      <c r="B51" s="211" t="s">
        <v>448</v>
      </c>
      <c r="C51" s="211"/>
      <c r="D51" s="211"/>
      <c r="E51" s="211" t="s">
        <v>453</v>
      </c>
      <c r="F51" s="211"/>
      <c r="G51" s="211"/>
      <c r="H51" s="211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21" sqref="A21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9" t="s">
        <v>119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2" ht="15.75" thickBot="1" x14ac:dyDescent="0.3">
      <c r="A3" s="192" t="s">
        <v>156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2" ht="15.75" thickBot="1" x14ac:dyDescent="0.3">
      <c r="A4" s="192" t="s">
        <v>458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2" ht="15.75" thickBot="1" x14ac:dyDescent="0.3">
      <c r="A5" s="192" t="s">
        <v>1</v>
      </c>
      <c r="B5" s="193"/>
      <c r="C5" s="193"/>
      <c r="D5" s="193"/>
      <c r="E5" s="193"/>
      <c r="F5" s="193"/>
      <c r="G5" s="193"/>
      <c r="H5" s="193"/>
      <c r="I5" s="193"/>
      <c r="J5" s="193"/>
      <c r="K5" s="194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2" t="s">
        <v>461</v>
      </c>
      <c r="B27" s="222"/>
      <c r="C27" s="222"/>
      <c r="D27" s="222"/>
      <c r="E27" s="222"/>
      <c r="G27" s="222" t="s">
        <v>452</v>
      </c>
      <c r="H27" s="222"/>
      <c r="I27" s="222"/>
      <c r="J27" s="222"/>
      <c r="K27" s="222"/>
    </row>
    <row r="28" spans="1:12" x14ac:dyDescent="0.25">
      <c r="A28" s="222" t="s">
        <v>448</v>
      </c>
      <c r="B28" s="222"/>
      <c r="C28" s="222"/>
      <c r="D28" s="222"/>
      <c r="E28" s="222"/>
      <c r="G28" s="222" t="s">
        <v>453</v>
      </c>
      <c r="H28" s="222"/>
      <c r="I28" s="222"/>
      <c r="J28" s="222"/>
      <c r="K28" s="222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topLeftCell="A19" zoomScale="80" zoomScaleNormal="80" workbookViewId="0">
      <selection activeCell="E10" sqref="E10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80" t="s">
        <v>119</v>
      </c>
      <c r="B2" s="181"/>
      <c r="C2" s="181"/>
      <c r="D2" s="181"/>
      <c r="E2" s="182"/>
    </row>
    <row r="3" spans="1:7" x14ac:dyDescent="0.25">
      <c r="A3" s="218" t="s">
        <v>179</v>
      </c>
      <c r="B3" s="237"/>
      <c r="C3" s="237"/>
      <c r="D3" s="237"/>
      <c r="E3" s="219"/>
    </row>
    <row r="4" spans="1:7" x14ac:dyDescent="0.25">
      <c r="A4" s="218" t="s">
        <v>462</v>
      </c>
      <c r="B4" s="237"/>
      <c r="C4" s="237"/>
      <c r="D4" s="237"/>
      <c r="E4" s="219"/>
    </row>
    <row r="5" spans="1:7" ht="15.75" thickBot="1" x14ac:dyDescent="0.3">
      <c r="A5" s="220" t="s">
        <v>1</v>
      </c>
      <c r="B5" s="238"/>
      <c r="C5" s="238"/>
      <c r="D5" s="238"/>
      <c r="E5" s="221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5" t="s">
        <v>180</v>
      </c>
      <c r="B7" s="226"/>
      <c r="C7" s="28" t="s">
        <v>181</v>
      </c>
      <c r="D7" s="197" t="s">
        <v>183</v>
      </c>
      <c r="E7" s="28" t="s">
        <v>184</v>
      </c>
    </row>
    <row r="8" spans="1:7" ht="15.75" thickBot="1" x14ac:dyDescent="0.3">
      <c r="A8" s="227"/>
      <c r="B8" s="228"/>
      <c r="C8" s="4" t="s">
        <v>182</v>
      </c>
      <c r="D8" s="198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69914795</v>
      </c>
      <c r="D10" s="90">
        <f>+D11+D12+D13</f>
        <v>18857562</v>
      </c>
      <c r="E10" s="90">
        <f>+E11+E12+E13</f>
        <v>18857562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16324685</v>
      </c>
      <c r="D11" s="91">
        <v>5198987</v>
      </c>
      <c r="E11" s="91">
        <v>5198987</v>
      </c>
      <c r="G11" s="176"/>
    </row>
    <row r="12" spans="1:7" x14ac:dyDescent="0.25">
      <c r="A12" s="43"/>
      <c r="B12" s="46" t="s">
        <v>188</v>
      </c>
      <c r="C12" s="91">
        <v>53590110</v>
      </c>
      <c r="D12" s="91">
        <v>13658575</v>
      </c>
      <c r="E12" s="91">
        <v>13658575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69914795</v>
      </c>
      <c r="D15" s="90">
        <f>+D16+D17</f>
        <v>13486236</v>
      </c>
      <c r="E15" s="90">
        <f>+E16+E17</f>
        <v>13485947</v>
      </c>
    </row>
    <row r="16" spans="1:7" x14ac:dyDescent="0.25">
      <c r="A16" s="43"/>
      <c r="B16" s="46" t="s">
        <v>190</v>
      </c>
      <c r="C16" s="91">
        <v>16324685</v>
      </c>
      <c r="D16" s="91">
        <v>1827048</v>
      </c>
      <c r="E16" s="91">
        <v>1826759</v>
      </c>
      <c r="G16" s="154">
        <f>+D10-D15</f>
        <v>5371326</v>
      </c>
    </row>
    <row r="17" spans="1:10" x14ac:dyDescent="0.25">
      <c r="A17" s="43"/>
      <c r="B17" s="46" t="s">
        <v>191</v>
      </c>
      <c r="C17" s="91">
        <v>53590110</v>
      </c>
      <c r="D17" s="91">
        <v>11659188</v>
      </c>
      <c r="E17" s="91">
        <v>11659188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8">
        <f>+D20+D21</f>
        <v>127381</v>
      </c>
      <c r="E19" s="168">
        <f>+E20+E21</f>
        <v>127381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69">
        <v>127381</v>
      </c>
      <c r="E20" s="169">
        <v>127381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69">
        <v>0</v>
      </c>
      <c r="E21" s="169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69"/>
      <c r="E22" s="169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5498707</v>
      </c>
      <c r="E23" s="91">
        <f>+E10-E15+E19</f>
        <v>5498996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5498707</v>
      </c>
      <c r="E24" s="91">
        <f>+E23-E13</f>
        <v>5498996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5371326</v>
      </c>
      <c r="E25" s="91">
        <f>+E24-E19</f>
        <v>5371615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1" t="s">
        <v>198</v>
      </c>
      <c r="B28" s="242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5371326</v>
      </c>
      <c r="E34" s="90">
        <f t="shared" si="1"/>
        <v>5371615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5" t="s">
        <v>198</v>
      </c>
      <c r="B37" s="226"/>
      <c r="C37" s="223" t="s">
        <v>205</v>
      </c>
      <c r="D37" s="223" t="s">
        <v>183</v>
      </c>
      <c r="E37" s="2" t="s">
        <v>184</v>
      </c>
    </row>
    <row r="38" spans="1:5" ht="15.75" thickBot="1" x14ac:dyDescent="0.3">
      <c r="A38" s="227"/>
      <c r="B38" s="228"/>
      <c r="C38" s="224"/>
      <c r="D38" s="224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1"/>
      <c r="B47" s="233" t="s">
        <v>212</v>
      </c>
      <c r="C47" s="239">
        <f>+C40-C43</f>
        <v>0</v>
      </c>
      <c r="D47" s="239">
        <f t="shared" ref="D47:E47" si="4">+D40-D43</f>
        <v>0</v>
      </c>
      <c r="E47" s="239">
        <f t="shared" si="4"/>
        <v>0</v>
      </c>
    </row>
    <row r="48" spans="1:5" ht="15.75" thickBot="1" x14ac:dyDescent="0.3">
      <c r="A48" s="232"/>
      <c r="B48" s="234"/>
      <c r="C48" s="240"/>
      <c r="D48" s="240"/>
      <c r="E48" s="240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5" t="s">
        <v>198</v>
      </c>
      <c r="B50" s="226"/>
      <c r="C50" s="2" t="s">
        <v>181</v>
      </c>
      <c r="D50" s="223" t="s">
        <v>183</v>
      </c>
      <c r="E50" s="2" t="s">
        <v>184</v>
      </c>
    </row>
    <row r="51" spans="1:7" ht="15.75" thickBot="1" x14ac:dyDescent="0.3">
      <c r="A51" s="227"/>
      <c r="B51" s="228"/>
      <c r="C51" s="52" t="s">
        <v>199</v>
      </c>
      <c r="D51" s="224"/>
      <c r="E51" s="52" t="s">
        <v>200</v>
      </c>
    </row>
    <row r="52" spans="1:7" x14ac:dyDescent="0.25">
      <c r="A52" s="229"/>
      <c r="B52" s="230"/>
      <c r="C52" s="54"/>
      <c r="D52" s="54"/>
      <c r="E52" s="54"/>
    </row>
    <row r="53" spans="1:7" x14ac:dyDescent="0.25">
      <c r="A53" s="53"/>
      <c r="B53" s="54" t="s">
        <v>213</v>
      </c>
      <c r="C53" s="94">
        <v>16324685</v>
      </c>
      <c r="D53" s="94">
        <v>5198987</v>
      </c>
      <c r="E53" s="94">
        <f>+E11</f>
        <v>5198987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16324685</v>
      </c>
      <c r="D58" s="94">
        <f>+D16</f>
        <v>1827048</v>
      </c>
      <c r="E58" s="94">
        <f>+E16</f>
        <v>1826759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127381</v>
      </c>
      <c r="E60" s="94">
        <f>+E20</f>
        <v>127381</v>
      </c>
      <c r="G60" s="154">
        <f>+D53-D58</f>
        <v>3371939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3499320</v>
      </c>
      <c r="E62" s="95">
        <f>+E53+E54-E58+E60</f>
        <v>3499609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3499320</v>
      </c>
      <c r="E63" s="95">
        <f>+E62-E54</f>
        <v>3499609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5" t="s">
        <v>198</v>
      </c>
      <c r="B66" s="226"/>
      <c r="C66" s="223" t="s">
        <v>205</v>
      </c>
      <c r="D66" s="223" t="s">
        <v>183</v>
      </c>
      <c r="E66" s="2" t="s">
        <v>184</v>
      </c>
    </row>
    <row r="67" spans="1:5" ht="15.75" thickBot="1" x14ac:dyDescent="0.3">
      <c r="A67" s="227"/>
      <c r="B67" s="228"/>
      <c r="C67" s="224"/>
      <c r="D67" s="224"/>
      <c r="E67" s="52" t="s">
        <v>200</v>
      </c>
    </row>
    <row r="68" spans="1:5" x14ac:dyDescent="0.25">
      <c r="A68" s="229"/>
      <c r="B68" s="230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53590110</v>
      </c>
      <c r="D69" s="94">
        <f t="shared" ref="D69:E69" si="6">+D12</f>
        <v>13658575</v>
      </c>
      <c r="E69" s="94">
        <f t="shared" si="6"/>
        <v>13658575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53590110</v>
      </c>
      <c r="D74" s="94">
        <f t="shared" ref="D74:E74" si="8">+D17</f>
        <v>11659188</v>
      </c>
      <c r="E74" s="94">
        <f t="shared" si="8"/>
        <v>11659188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1999387</v>
      </c>
      <c r="E78" s="95">
        <f t="shared" si="9"/>
        <v>1999387</v>
      </c>
    </row>
    <row r="79" spans="1:5" x14ac:dyDescent="0.25">
      <c r="A79" s="231"/>
      <c r="B79" s="233" t="s">
        <v>220</v>
      </c>
      <c r="C79" s="235">
        <f>+C78-C70</f>
        <v>0</v>
      </c>
      <c r="D79" s="235">
        <f>+D78-D70</f>
        <v>1999387</v>
      </c>
      <c r="E79" s="235">
        <f>+E78-E70</f>
        <v>1999387</v>
      </c>
    </row>
    <row r="80" spans="1:5" ht="15.75" thickBot="1" x14ac:dyDescent="0.3">
      <c r="A80" s="232"/>
      <c r="B80" s="234"/>
      <c r="C80" s="236"/>
      <c r="D80" s="236"/>
      <c r="E80" s="236"/>
    </row>
    <row r="82" spans="1:5" x14ac:dyDescent="0.25">
      <c r="D82" s="154"/>
    </row>
    <row r="86" spans="1:5" x14ac:dyDescent="0.25">
      <c r="A86" s="222" t="s">
        <v>463</v>
      </c>
      <c r="B86" s="222"/>
      <c r="C86" s="222" t="s">
        <v>452</v>
      </c>
      <c r="D86" s="222"/>
      <c r="E86" s="222"/>
    </row>
    <row r="87" spans="1:5" x14ac:dyDescent="0.25">
      <c r="A87" s="222" t="s">
        <v>448</v>
      </c>
      <c r="B87" s="222"/>
      <c r="C87" s="222" t="s">
        <v>453</v>
      </c>
      <c r="D87" s="222"/>
      <c r="E87" s="222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topLeftCell="A46" zoomScaleNormal="100" workbookViewId="0">
      <selection activeCell="I74" sqref="I74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80" t="s">
        <v>119</v>
      </c>
      <c r="B2" s="181"/>
      <c r="C2" s="181"/>
      <c r="D2" s="181"/>
      <c r="E2" s="181"/>
      <c r="F2" s="181"/>
      <c r="G2" s="181"/>
      <c r="H2" s="181"/>
      <c r="I2" s="182"/>
    </row>
    <row r="3" spans="1:10" x14ac:dyDescent="0.2">
      <c r="A3" s="218" t="s">
        <v>222</v>
      </c>
      <c r="B3" s="237"/>
      <c r="C3" s="237"/>
      <c r="D3" s="237"/>
      <c r="E3" s="237"/>
      <c r="F3" s="237"/>
      <c r="G3" s="237"/>
      <c r="H3" s="237"/>
      <c r="I3" s="219"/>
    </row>
    <row r="4" spans="1:10" x14ac:dyDescent="0.2">
      <c r="A4" s="218" t="s">
        <v>457</v>
      </c>
      <c r="B4" s="237"/>
      <c r="C4" s="237"/>
      <c r="D4" s="237"/>
      <c r="E4" s="237"/>
      <c r="F4" s="237"/>
      <c r="G4" s="237"/>
      <c r="H4" s="237"/>
      <c r="I4" s="219"/>
    </row>
    <row r="5" spans="1:10" ht="13.5" thickBot="1" x14ac:dyDescent="0.25">
      <c r="A5" s="220" t="s">
        <v>1</v>
      </c>
      <c r="B5" s="238"/>
      <c r="C5" s="238"/>
      <c r="D5" s="238"/>
      <c r="E5" s="238"/>
      <c r="F5" s="238"/>
      <c r="G5" s="238"/>
      <c r="H5" s="238"/>
      <c r="I5" s="221"/>
    </row>
    <row r="6" spans="1:10" ht="13.5" thickBot="1" x14ac:dyDescent="0.25">
      <c r="A6" s="180"/>
      <c r="B6" s="181"/>
      <c r="C6" s="182"/>
      <c r="D6" s="271" t="s">
        <v>223</v>
      </c>
      <c r="E6" s="272"/>
      <c r="F6" s="272"/>
      <c r="G6" s="272"/>
      <c r="H6" s="273"/>
      <c r="I6" s="264" t="s">
        <v>224</v>
      </c>
    </row>
    <row r="7" spans="1:10" x14ac:dyDescent="0.2">
      <c r="A7" s="218" t="s">
        <v>198</v>
      </c>
      <c r="B7" s="237"/>
      <c r="C7" s="219"/>
      <c r="D7" s="264" t="s">
        <v>226</v>
      </c>
      <c r="E7" s="275" t="s">
        <v>227</v>
      </c>
      <c r="F7" s="264" t="s">
        <v>228</v>
      </c>
      <c r="G7" s="264" t="s">
        <v>183</v>
      </c>
      <c r="H7" s="264" t="s">
        <v>229</v>
      </c>
      <c r="I7" s="274"/>
    </row>
    <row r="8" spans="1:10" ht="13.5" thickBot="1" x14ac:dyDescent="0.25">
      <c r="A8" s="220" t="s">
        <v>225</v>
      </c>
      <c r="B8" s="238"/>
      <c r="C8" s="221"/>
      <c r="D8" s="265"/>
      <c r="E8" s="276"/>
      <c r="F8" s="265"/>
      <c r="G8" s="265"/>
      <c r="H8" s="265"/>
      <c r="I8" s="265"/>
    </row>
    <row r="9" spans="1:10" x14ac:dyDescent="0.2">
      <c r="A9" s="266"/>
      <c r="B9" s="267"/>
      <c r="C9" s="268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69"/>
      <c r="D10" s="77"/>
      <c r="E10" s="77"/>
      <c r="F10" s="77"/>
      <c r="G10" s="77"/>
      <c r="H10" s="77"/>
      <c r="I10" s="77"/>
    </row>
    <row r="11" spans="1:10" x14ac:dyDescent="0.2">
      <c r="A11" s="61"/>
      <c r="B11" s="253" t="s">
        <v>231</v>
      </c>
      <c r="C11" s="25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3" t="s">
        <v>232</v>
      </c>
      <c r="C12" s="25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3" t="s">
        <v>233</v>
      </c>
      <c r="C13" s="25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3" t="s">
        <v>234</v>
      </c>
      <c r="C14" s="25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3" t="s">
        <v>235</v>
      </c>
      <c r="C15" s="254"/>
      <c r="D15" s="81">
        <v>0</v>
      </c>
      <c r="E15" s="82">
        <v>0</v>
      </c>
      <c r="F15" s="82">
        <v>0</v>
      </c>
      <c r="G15" s="82">
        <v>2736</v>
      </c>
      <c r="H15" s="82">
        <v>2736.18</v>
      </c>
      <c r="I15" s="82">
        <f>+H15-D15</f>
        <v>2736.18</v>
      </c>
      <c r="J15" s="70" t="s">
        <v>377</v>
      </c>
    </row>
    <row r="16" spans="1:10" x14ac:dyDescent="0.2">
      <c r="A16" s="61"/>
      <c r="B16" s="253" t="s">
        <v>236</v>
      </c>
      <c r="C16" s="25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1" t="s">
        <v>237</v>
      </c>
      <c r="C17" s="262"/>
      <c r="D17" s="83">
        <v>0</v>
      </c>
      <c r="E17" s="84">
        <v>0</v>
      </c>
      <c r="F17" s="84">
        <v>0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63"/>
      <c r="B18" s="253" t="s">
        <v>238</v>
      </c>
      <c r="C18" s="254"/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60">
        <v>0</v>
      </c>
      <c r="L18" s="76"/>
    </row>
    <row r="19" spans="1:13" x14ac:dyDescent="0.2">
      <c r="A19" s="263"/>
      <c r="B19" s="253" t="s">
        <v>239</v>
      </c>
      <c r="C19" s="254"/>
      <c r="D19" s="259"/>
      <c r="E19" s="259"/>
      <c r="F19" s="259"/>
      <c r="G19" s="259"/>
      <c r="H19" s="259"/>
      <c r="I19" s="260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6" t="s">
        <v>251</v>
      </c>
      <c r="C31" s="257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1" t="s">
        <v>257</v>
      </c>
      <c r="C37" s="262"/>
      <c r="D37" s="83">
        <v>16324685</v>
      </c>
      <c r="E37" s="83">
        <v>0</v>
      </c>
      <c r="F37" s="83">
        <v>16324685</v>
      </c>
      <c r="G37" s="83">
        <v>5196251</v>
      </c>
      <c r="H37" s="83">
        <v>5196251</v>
      </c>
      <c r="I37" s="83">
        <f>+H37-D37</f>
        <v>-11128434</v>
      </c>
      <c r="J37" s="142"/>
      <c r="L37" s="144"/>
    </row>
    <row r="38" spans="1:12" x14ac:dyDescent="0.2">
      <c r="A38" s="61"/>
      <c r="B38" s="253" t="s">
        <v>258</v>
      </c>
      <c r="C38" s="254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3" t="s">
        <v>260</v>
      </c>
      <c r="C40" s="254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52"/>
      <c r="D44" s="85">
        <f>+D11+D12+D13+D14+D15+D16+D17+D18+D31+D37+D38+D40</f>
        <v>16324685</v>
      </c>
      <c r="E44" s="85">
        <f>+E11+E12+E13+E14+E15+E16+E17+E18+E31+E37+E38+E40</f>
        <v>0</v>
      </c>
      <c r="F44" s="85">
        <f t="shared" ref="F44" si="9">+F11+F12+F13+F14+F15+F16+F17+F18+F31+F37+F38+F40</f>
        <v>16324685</v>
      </c>
      <c r="G44" s="85">
        <f>+G11+G12+G13+G14+G15+G16+G17+G18+G31+G37+G38+G40</f>
        <v>5198987</v>
      </c>
      <c r="H44" s="85">
        <f>+H11+H12+H13+H14+H15+H16+H17+H18+H31+H37+H38+H40</f>
        <v>5198987.18</v>
      </c>
      <c r="I44" s="85">
        <f>+I11+I12+I13+I14+I15+I16+I17+I18+I31+I37+I38+I40</f>
        <v>-11125697.82</v>
      </c>
    </row>
    <row r="45" spans="1:12" x14ac:dyDescent="0.2">
      <c r="A45" s="250" t="s">
        <v>264</v>
      </c>
      <c r="B45" s="251"/>
      <c r="C45" s="252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52"/>
      <c r="D46" s="79"/>
      <c r="E46" s="79"/>
      <c r="F46" s="79"/>
      <c r="G46" s="79"/>
      <c r="H46" s="79"/>
      <c r="I46" s="165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52"/>
      <c r="D48" s="77"/>
      <c r="E48" s="77"/>
      <c r="F48" s="77"/>
      <c r="G48" s="77"/>
      <c r="H48" s="77"/>
      <c r="I48" s="77"/>
    </row>
    <row r="49" spans="1:12" x14ac:dyDescent="0.2">
      <c r="A49" s="61"/>
      <c r="B49" s="253" t="s">
        <v>267</v>
      </c>
      <c r="C49" s="254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3" t="s">
        <v>276</v>
      </c>
      <c r="C58" s="254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3" t="s">
        <v>281</v>
      </c>
      <c r="C63" s="254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6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6" t="s">
        <v>284</v>
      </c>
      <c r="C66" s="257"/>
      <c r="D66" s="81">
        <v>53590110</v>
      </c>
      <c r="E66" s="81">
        <v>0</v>
      </c>
      <c r="F66" s="81">
        <f t="shared" si="12"/>
        <v>53590110</v>
      </c>
      <c r="G66" s="81">
        <v>13654212</v>
      </c>
      <c r="H66" s="81">
        <v>13654212</v>
      </c>
      <c r="I66" s="81">
        <f t="shared" si="16"/>
        <v>-39935898</v>
      </c>
    </row>
    <row r="67" spans="1:12" x14ac:dyDescent="0.2">
      <c r="A67" s="61"/>
      <c r="B67" s="256" t="s">
        <v>285</v>
      </c>
      <c r="C67" s="257"/>
      <c r="D67" s="81">
        <v>0</v>
      </c>
      <c r="E67" s="81">
        <v>0</v>
      </c>
      <c r="F67" s="81">
        <f t="shared" ref="F67" si="17">+D67+E67</f>
        <v>0</v>
      </c>
      <c r="G67" s="81">
        <v>4363</v>
      </c>
      <c r="H67" s="81">
        <v>4363</v>
      </c>
      <c r="I67" s="81">
        <f>+H67-D67</f>
        <v>4363</v>
      </c>
      <c r="L67" s="76"/>
    </row>
    <row r="68" spans="1:12" x14ac:dyDescent="0.2">
      <c r="A68" s="64"/>
      <c r="B68" s="248"/>
      <c r="C68" s="249"/>
      <c r="D68" s="82"/>
      <c r="E68" s="82"/>
      <c r="F68" s="82"/>
      <c r="G68" s="82"/>
      <c r="H68" s="82"/>
      <c r="I68" s="82"/>
    </row>
    <row r="69" spans="1:12" x14ac:dyDescent="0.2">
      <c r="A69" s="245" t="s">
        <v>286</v>
      </c>
      <c r="B69" s="246"/>
      <c r="C69" s="247"/>
      <c r="D69" s="81">
        <f t="shared" ref="D69:F69" si="18">+D49+D58+D63+D66+D67</f>
        <v>53590110</v>
      </c>
      <c r="E69" s="81">
        <f t="shared" si="18"/>
        <v>0</v>
      </c>
      <c r="F69" s="81">
        <f t="shared" si="18"/>
        <v>53590110</v>
      </c>
      <c r="G69" s="81">
        <f>+G49+G58+G63+G66+G67</f>
        <v>13658575</v>
      </c>
      <c r="H69" s="81">
        <f>+H49+H58+H63+H66+H67</f>
        <v>13658575</v>
      </c>
      <c r="I69" s="81">
        <f>+I49+I58+I63+I66+I67</f>
        <v>-39931535</v>
      </c>
      <c r="K69" s="71"/>
    </row>
    <row r="70" spans="1:12" x14ac:dyDescent="0.2">
      <c r="A70" s="64"/>
      <c r="B70" s="248"/>
      <c r="C70" s="249"/>
      <c r="D70" s="82"/>
      <c r="E70" s="82"/>
      <c r="F70" s="82"/>
      <c r="G70" s="82"/>
      <c r="H70" s="82"/>
      <c r="I70" s="82"/>
    </row>
    <row r="71" spans="1:12" x14ac:dyDescent="0.2">
      <c r="A71" s="250" t="s">
        <v>287</v>
      </c>
      <c r="B71" s="251"/>
      <c r="C71" s="252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3" t="s">
        <v>288</v>
      </c>
      <c r="C72" s="25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8"/>
      <c r="C73" s="249"/>
      <c r="D73" s="82"/>
      <c r="E73" s="82"/>
      <c r="F73" s="82"/>
      <c r="G73" s="82"/>
      <c r="H73" s="82"/>
      <c r="I73" s="82"/>
    </row>
    <row r="74" spans="1:12" x14ac:dyDescent="0.2">
      <c r="A74" s="250" t="s">
        <v>289</v>
      </c>
      <c r="B74" s="251"/>
      <c r="C74" s="252"/>
      <c r="D74" s="81">
        <f t="shared" ref="D74:H74" si="20">+D44+D69+D71</f>
        <v>69914795</v>
      </c>
      <c r="E74" s="81">
        <f t="shared" si="20"/>
        <v>0</v>
      </c>
      <c r="F74" s="81">
        <f t="shared" si="20"/>
        <v>69914795</v>
      </c>
      <c r="G74" s="81">
        <f t="shared" si="20"/>
        <v>18857562</v>
      </c>
      <c r="H74" s="81">
        <f t="shared" si="20"/>
        <v>18857562.18</v>
      </c>
      <c r="I74" s="81">
        <f>+I44+I69+I71</f>
        <v>-51057232.82</v>
      </c>
    </row>
    <row r="75" spans="1:12" x14ac:dyDescent="0.2">
      <c r="A75" s="64"/>
      <c r="B75" s="248"/>
      <c r="C75" s="249"/>
      <c r="D75" s="82"/>
      <c r="E75" s="82"/>
      <c r="F75" s="82"/>
      <c r="G75" s="82"/>
      <c r="H75" s="82"/>
      <c r="I75" s="82"/>
      <c r="K75" s="76">
        <f>+D74+E74</f>
        <v>69914795</v>
      </c>
    </row>
    <row r="76" spans="1:12" x14ac:dyDescent="0.2">
      <c r="A76" s="61"/>
      <c r="B76" s="255" t="s">
        <v>290</v>
      </c>
      <c r="C76" s="252"/>
      <c r="D76" s="82"/>
      <c r="E76" s="82"/>
      <c r="F76" s="82"/>
      <c r="G76" s="82"/>
      <c r="H76" s="82"/>
      <c r="I76" s="82"/>
    </row>
    <row r="77" spans="1:12" x14ac:dyDescent="0.2">
      <c r="A77" s="61"/>
      <c r="B77" s="256" t="s">
        <v>291</v>
      </c>
      <c r="C77" s="257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6" t="s">
        <v>292</v>
      </c>
      <c r="C78" s="257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8" t="s">
        <v>293</v>
      </c>
      <c r="C79" s="247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3"/>
      <c r="C80" s="244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9" t="s">
        <v>464</v>
      </c>
      <c r="B87" s="179"/>
      <c r="C87" s="179"/>
      <c r="D87" s="179"/>
      <c r="E87" s="270" t="s">
        <v>452</v>
      </c>
      <c r="F87" s="270"/>
      <c r="G87" s="270"/>
      <c r="H87" s="270"/>
      <c r="I87" s="270"/>
    </row>
    <row r="88" spans="1:10" x14ac:dyDescent="0.2">
      <c r="A88" s="179" t="s">
        <v>448</v>
      </c>
      <c r="B88" s="179"/>
      <c r="C88" s="179"/>
      <c r="D88" s="179"/>
      <c r="E88" s="270" t="s">
        <v>453</v>
      </c>
      <c r="F88" s="270"/>
      <c r="G88" s="270"/>
      <c r="H88" s="270"/>
      <c r="I88" s="270"/>
    </row>
    <row r="92" spans="1:10" x14ac:dyDescent="0.2">
      <c r="C92" s="1" t="s">
        <v>465</v>
      </c>
      <c r="D92" s="115">
        <v>66986135</v>
      </c>
      <c r="E92" s="115">
        <v>2464422</v>
      </c>
      <c r="F92" s="115">
        <f>+D92+E92</f>
        <v>69450557</v>
      </c>
      <c r="G92" s="115">
        <v>69450557</v>
      </c>
      <c r="H92" s="115">
        <v>69450557</v>
      </c>
      <c r="I92" s="175">
        <f>+H92-D92</f>
        <v>2464422</v>
      </c>
      <c r="J92" s="76"/>
    </row>
    <row r="94" spans="1:10" x14ac:dyDescent="0.2">
      <c r="C94" s="1" t="s">
        <v>447</v>
      </c>
      <c r="D94" s="76">
        <f t="shared" ref="D94:H94" si="22">+D92-D74</f>
        <v>-2928660</v>
      </c>
      <c r="E94" s="76">
        <f>+E92-E74</f>
        <v>2464422</v>
      </c>
      <c r="F94" s="76">
        <f t="shared" si="22"/>
        <v>-464238</v>
      </c>
      <c r="G94" s="76">
        <f t="shared" si="22"/>
        <v>50592995</v>
      </c>
      <c r="H94" s="76">
        <f t="shared" si="22"/>
        <v>50592994.82</v>
      </c>
      <c r="I94" s="76">
        <f>+I92-I74</f>
        <v>53521654.82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topLeftCell="A145" zoomScaleNormal="100" zoomScaleSheetLayoutView="100" workbookViewId="0">
      <selection activeCell="C171" sqref="C17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80" t="s">
        <v>119</v>
      </c>
      <c r="B1" s="181"/>
      <c r="C1" s="181"/>
      <c r="D1" s="181"/>
      <c r="E1" s="181"/>
      <c r="F1" s="181"/>
      <c r="G1" s="181"/>
      <c r="H1" s="282"/>
    </row>
    <row r="2" spans="1:15" x14ac:dyDescent="0.25">
      <c r="A2" s="218" t="s">
        <v>295</v>
      </c>
      <c r="B2" s="237"/>
      <c r="C2" s="237"/>
      <c r="D2" s="237"/>
      <c r="E2" s="237"/>
      <c r="F2" s="237"/>
      <c r="G2" s="237"/>
      <c r="H2" s="283"/>
    </row>
    <row r="3" spans="1:15" x14ac:dyDescent="0.25">
      <c r="A3" s="218" t="s">
        <v>296</v>
      </c>
      <c r="B3" s="237"/>
      <c r="C3" s="237"/>
      <c r="D3" s="237"/>
      <c r="E3" s="237"/>
      <c r="F3" s="237"/>
      <c r="G3" s="237"/>
      <c r="H3" s="283"/>
    </row>
    <row r="4" spans="1:15" x14ac:dyDescent="0.25">
      <c r="A4" s="218" t="s">
        <v>462</v>
      </c>
      <c r="B4" s="237"/>
      <c r="C4" s="237"/>
      <c r="D4" s="237"/>
      <c r="E4" s="237"/>
      <c r="F4" s="237"/>
      <c r="G4" s="237"/>
      <c r="H4" s="283"/>
    </row>
    <row r="5" spans="1:15" ht="15.75" thickBot="1" x14ac:dyDescent="0.3">
      <c r="A5" s="220" t="s">
        <v>1</v>
      </c>
      <c r="B5" s="238"/>
      <c r="C5" s="238"/>
      <c r="D5" s="238"/>
      <c r="E5" s="238"/>
      <c r="F5" s="238"/>
      <c r="G5" s="238"/>
      <c r="H5" s="284"/>
    </row>
    <row r="6" spans="1:15" ht="15.75" thickBot="1" x14ac:dyDescent="0.3">
      <c r="A6" s="180" t="s">
        <v>180</v>
      </c>
      <c r="B6" s="182"/>
      <c r="C6" s="271" t="s">
        <v>297</v>
      </c>
      <c r="D6" s="272"/>
      <c r="E6" s="272"/>
      <c r="F6" s="272"/>
      <c r="G6" s="273"/>
      <c r="H6" s="264" t="s">
        <v>298</v>
      </c>
    </row>
    <row r="7" spans="1:15" ht="26.25" thickBot="1" x14ac:dyDescent="0.3">
      <c r="A7" s="220"/>
      <c r="B7" s="221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5"/>
    </row>
    <row r="8" spans="1:15" s="137" customFormat="1" x14ac:dyDescent="0.25">
      <c r="A8" s="280" t="s">
        <v>301</v>
      </c>
      <c r="B8" s="281"/>
      <c r="C8" s="152">
        <f>+C9+C17+C27+C37+C47+C57+C61+C70+C74</f>
        <v>16324687</v>
      </c>
      <c r="D8" s="152">
        <f>+D9+D17+D27+D37+D47+D57+D61+D70+D74</f>
        <v>0</v>
      </c>
      <c r="E8" s="152">
        <f>+E9+E17+E27+E37+E47+E57+E61+E70+E74</f>
        <v>8524687</v>
      </c>
      <c r="F8" s="152">
        <f>+F9+F17+F27+F37+F47+F57+F61+F70+F74</f>
        <v>1827048</v>
      </c>
      <c r="G8" s="152">
        <f>+G9+G17+G27+G37+G47+G57+G61+G70+G74</f>
        <v>1826759</v>
      </c>
      <c r="H8" s="152">
        <f t="shared" ref="H8" si="0">+H9+H17+H27+H37+H47+H57+H61+H70+H74</f>
        <v>14497639</v>
      </c>
      <c r="I8" s="166"/>
    </row>
    <row r="9" spans="1:15" x14ac:dyDescent="0.25">
      <c r="A9" s="263" t="s">
        <v>302</v>
      </c>
      <c r="B9" s="277"/>
      <c r="C9" s="97">
        <v>8667131</v>
      </c>
      <c r="D9" s="97">
        <f>SUM(D10:D16)</f>
        <v>0</v>
      </c>
      <c r="E9" s="97">
        <v>867131</v>
      </c>
      <c r="F9" s="97">
        <v>1430980</v>
      </c>
      <c r="G9" s="97">
        <v>1430980</v>
      </c>
      <c r="H9" s="97">
        <v>7236151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5" si="1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1" t="s">
        <v>304</v>
      </c>
      <c r="C11" s="151">
        <v>4400017</v>
      </c>
      <c r="D11" s="84">
        <v>0</v>
      </c>
      <c r="E11" s="84">
        <f>+C11+D11</f>
        <v>4400017</v>
      </c>
      <c r="F11" s="84">
        <v>954148</v>
      </c>
      <c r="G11" s="84">
        <v>954148</v>
      </c>
      <c r="H11" s="84">
        <f t="shared" ref="H11:H75" si="2">+E11-F11</f>
        <v>3445869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1176040</v>
      </c>
      <c r="D12" s="82">
        <v>0</v>
      </c>
      <c r="E12" s="84">
        <f t="shared" si="1"/>
        <v>1176040</v>
      </c>
      <c r="F12" s="82">
        <v>315055</v>
      </c>
      <c r="G12" s="82">
        <v>315055</v>
      </c>
      <c r="H12" s="84">
        <f t="shared" si="2"/>
        <v>860985</v>
      </c>
      <c r="J12" s="72"/>
    </row>
    <row r="13" spans="1:15" x14ac:dyDescent="0.25">
      <c r="A13" s="61"/>
      <c r="B13" s="62" t="s">
        <v>306</v>
      </c>
      <c r="C13" s="98">
        <v>90000</v>
      </c>
      <c r="D13" s="82">
        <v>0</v>
      </c>
      <c r="E13" s="84">
        <f t="shared" si="1"/>
        <v>90000</v>
      </c>
      <c r="F13" s="82">
        <v>0</v>
      </c>
      <c r="G13" s="82">
        <v>0</v>
      </c>
      <c r="H13" s="84">
        <f t="shared" si="2"/>
        <v>90000</v>
      </c>
      <c r="J13" s="72"/>
    </row>
    <row r="14" spans="1:15" x14ac:dyDescent="0.25">
      <c r="A14" s="61"/>
      <c r="B14" s="62" t="s">
        <v>307</v>
      </c>
      <c r="C14" s="98">
        <v>866149</v>
      </c>
      <c r="D14" s="82">
        <v>0</v>
      </c>
      <c r="E14" s="84">
        <f t="shared" si="1"/>
        <v>866149</v>
      </c>
      <c r="F14" s="82">
        <v>161777</v>
      </c>
      <c r="G14" s="82">
        <v>161777</v>
      </c>
      <c r="H14" s="84">
        <f t="shared" si="2"/>
        <v>704372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1"/>
        <v>0</v>
      </c>
      <c r="F15" s="82">
        <v>0</v>
      </c>
      <c r="G15" s="82">
        <v>0</v>
      </c>
      <c r="H15" s="84">
        <f t="shared" si="2"/>
        <v>0</v>
      </c>
      <c r="J15" s="72"/>
    </row>
    <row r="16" spans="1:15" x14ac:dyDescent="0.25">
      <c r="A16" s="61"/>
      <c r="B16" s="161" t="s">
        <v>309</v>
      </c>
      <c r="C16" s="151">
        <v>2134926</v>
      </c>
      <c r="D16" s="84">
        <v>0</v>
      </c>
      <c r="E16" s="84">
        <v>2134926</v>
      </c>
      <c r="F16" s="84">
        <v>0</v>
      </c>
      <c r="G16" s="84">
        <v>0</v>
      </c>
      <c r="H16" s="84">
        <f t="shared" si="2"/>
        <v>2134926</v>
      </c>
      <c r="J16" s="72"/>
      <c r="K16" s="72"/>
      <c r="L16" s="72"/>
      <c r="M16" s="72"/>
      <c r="N16" s="72"/>
      <c r="O16" s="72"/>
    </row>
    <row r="17" spans="1:12" x14ac:dyDescent="0.25">
      <c r="A17" s="263" t="s">
        <v>310</v>
      </c>
      <c r="B17" s="277"/>
      <c r="C17" s="97">
        <f t="shared" ref="C17:G17" si="3">SUM(C18:C26)</f>
        <v>2544456</v>
      </c>
      <c r="D17" s="97">
        <f>SUM(D18:D26)</f>
        <v>0</v>
      </c>
      <c r="E17" s="97">
        <f>SUM(E18:E26)</f>
        <v>2544456</v>
      </c>
      <c r="F17" s="97">
        <f>SUM(F18:F26)</f>
        <v>52688</v>
      </c>
      <c r="G17" s="97">
        <f t="shared" si="3"/>
        <v>52688</v>
      </c>
      <c r="H17" s="97">
        <f>SUM(H18:H26)</f>
        <v>2491768</v>
      </c>
    </row>
    <row r="18" spans="1:12" ht="25.5" x14ac:dyDescent="0.25">
      <c r="A18" s="61"/>
      <c r="B18" s="145" t="s">
        <v>311</v>
      </c>
      <c r="C18" s="98">
        <v>1210548</v>
      </c>
      <c r="D18" s="82">
        <v>0</v>
      </c>
      <c r="E18" s="82">
        <f t="shared" ref="E18:E26" si="4">+C18+D18</f>
        <v>1210548</v>
      </c>
      <c r="F18" s="82">
        <v>420</v>
      </c>
      <c r="G18" s="82">
        <v>420</v>
      </c>
      <c r="H18" s="82">
        <f>+E18-F18</f>
        <v>1210128</v>
      </c>
      <c r="J18" s="72"/>
    </row>
    <row r="19" spans="1:12" x14ac:dyDescent="0.25">
      <c r="A19" s="61"/>
      <c r="B19" s="62" t="s">
        <v>312</v>
      </c>
      <c r="C19" s="98">
        <v>392907</v>
      </c>
      <c r="D19" s="82">
        <v>0</v>
      </c>
      <c r="E19" s="82">
        <f t="shared" si="4"/>
        <v>392907</v>
      </c>
      <c r="F19" s="82">
        <v>30551</v>
      </c>
      <c r="G19" s="82">
        <v>30551</v>
      </c>
      <c r="H19" s="82">
        <f t="shared" si="2"/>
        <v>362356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4"/>
        <v>0</v>
      </c>
      <c r="F20" s="82">
        <v>0</v>
      </c>
      <c r="G20" s="82">
        <v>0</v>
      </c>
      <c r="H20" s="82">
        <f t="shared" si="2"/>
        <v>0</v>
      </c>
      <c r="J20" s="72"/>
    </row>
    <row r="21" spans="1:12" x14ac:dyDescent="0.25">
      <c r="A21" s="141"/>
      <c r="B21" s="150" t="s">
        <v>314</v>
      </c>
      <c r="C21" s="151">
        <v>299526</v>
      </c>
      <c r="D21" s="84">
        <v>0</v>
      </c>
      <c r="E21" s="84">
        <f t="shared" si="4"/>
        <v>299526</v>
      </c>
      <c r="F21" s="84">
        <v>0</v>
      </c>
      <c r="G21" s="84">
        <v>0</v>
      </c>
      <c r="H21" s="82">
        <f t="shared" si="2"/>
        <v>299526</v>
      </c>
      <c r="J21" s="72"/>
    </row>
    <row r="22" spans="1:12" x14ac:dyDescent="0.25">
      <c r="A22" s="141"/>
      <c r="B22" s="150" t="s">
        <v>315</v>
      </c>
      <c r="C22" s="151">
        <v>137853</v>
      </c>
      <c r="D22" s="84">
        <v>0</v>
      </c>
      <c r="E22" s="84">
        <f t="shared" si="4"/>
        <v>137853</v>
      </c>
      <c r="F22" s="84">
        <v>169</v>
      </c>
      <c r="G22" s="84">
        <v>169</v>
      </c>
      <c r="H22" s="82">
        <f t="shared" si="2"/>
        <v>137684</v>
      </c>
      <c r="I22" s="178">
        <v>0</v>
      </c>
      <c r="J22" s="72"/>
    </row>
    <row r="23" spans="1:12" x14ac:dyDescent="0.25">
      <c r="A23" s="141"/>
      <c r="B23" s="150" t="s">
        <v>316</v>
      </c>
      <c r="C23" s="151">
        <v>232840</v>
      </c>
      <c r="D23" s="84">
        <v>0</v>
      </c>
      <c r="E23" s="84">
        <f t="shared" si="4"/>
        <v>232840</v>
      </c>
      <c r="F23" s="84">
        <v>21548</v>
      </c>
      <c r="G23" s="84">
        <v>21548</v>
      </c>
      <c r="H23" s="82">
        <f t="shared" si="2"/>
        <v>211292</v>
      </c>
      <c r="J23" s="72"/>
    </row>
    <row r="24" spans="1:12" x14ac:dyDescent="0.25">
      <c r="A24" s="141"/>
      <c r="B24" s="150" t="s">
        <v>317</v>
      </c>
      <c r="C24" s="151">
        <v>53700</v>
      </c>
      <c r="D24" s="84">
        <v>0</v>
      </c>
      <c r="E24" s="84">
        <f t="shared" si="4"/>
        <v>53700</v>
      </c>
      <c r="F24" s="84">
        <v>0</v>
      </c>
      <c r="G24" s="84">
        <v>0</v>
      </c>
      <c r="H24" s="82">
        <f t="shared" si="2"/>
        <v>53700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4"/>
        <v>0</v>
      </c>
      <c r="F25" s="84">
        <v>0</v>
      </c>
      <c r="G25" s="84">
        <v>0</v>
      </c>
      <c r="H25" s="82">
        <f t="shared" si="2"/>
        <v>0</v>
      </c>
      <c r="J25" s="72"/>
    </row>
    <row r="26" spans="1:12" x14ac:dyDescent="0.25">
      <c r="A26" s="141"/>
      <c r="B26" s="150" t="s">
        <v>319</v>
      </c>
      <c r="C26" s="151">
        <v>217082</v>
      </c>
      <c r="D26" s="84">
        <v>0</v>
      </c>
      <c r="E26" s="84">
        <f t="shared" si="4"/>
        <v>217082</v>
      </c>
      <c r="F26" s="84">
        <v>0</v>
      </c>
      <c r="G26" s="84">
        <v>0</v>
      </c>
      <c r="H26" s="82">
        <f t="shared" si="2"/>
        <v>217082</v>
      </c>
      <c r="J26" s="72"/>
      <c r="L26" s="72"/>
    </row>
    <row r="27" spans="1:12" x14ac:dyDescent="0.25">
      <c r="A27" s="278" t="s">
        <v>320</v>
      </c>
      <c r="B27" s="279"/>
      <c r="C27" s="152">
        <f>SUM(C28:C36)</f>
        <v>5031687</v>
      </c>
      <c r="D27" s="152">
        <f t="shared" ref="D27" si="5">SUM(D28:D36)</f>
        <v>0</v>
      </c>
      <c r="E27" s="152">
        <f>SUM(E28:E36)</f>
        <v>5031687</v>
      </c>
      <c r="F27" s="152">
        <f>SUM(F28:F36)</f>
        <v>343380</v>
      </c>
      <c r="G27" s="152">
        <f>SUM(G28:G36)</f>
        <v>343091</v>
      </c>
      <c r="H27" s="152">
        <f>SUM(H28:H36)</f>
        <v>4688307</v>
      </c>
      <c r="L27" s="72"/>
    </row>
    <row r="28" spans="1:12" x14ac:dyDescent="0.25">
      <c r="A28" s="141"/>
      <c r="B28" s="150" t="s">
        <v>321</v>
      </c>
      <c r="C28" s="151">
        <v>625869</v>
      </c>
      <c r="D28" s="84">
        <v>0</v>
      </c>
      <c r="E28" s="84">
        <f t="shared" ref="E28:E36" si="6">+C28+D28</f>
        <v>625869</v>
      </c>
      <c r="F28" s="84">
        <v>66820</v>
      </c>
      <c r="G28" s="84">
        <v>66820</v>
      </c>
      <c r="H28" s="84">
        <f t="shared" ref="H28:H36" si="7">+E28-F28</f>
        <v>559049</v>
      </c>
    </row>
    <row r="29" spans="1:12" x14ac:dyDescent="0.25">
      <c r="A29" s="141"/>
      <c r="B29" s="150" t="s">
        <v>322</v>
      </c>
      <c r="C29" s="151">
        <v>55300</v>
      </c>
      <c r="D29" s="84">
        <v>0</v>
      </c>
      <c r="E29" s="84">
        <f t="shared" si="6"/>
        <v>55300</v>
      </c>
      <c r="F29" s="84">
        <v>0</v>
      </c>
      <c r="G29" s="84">
        <v>0</v>
      </c>
      <c r="H29" s="84">
        <f t="shared" si="7"/>
        <v>55300</v>
      </c>
    </row>
    <row r="30" spans="1:12" x14ac:dyDescent="0.25">
      <c r="A30" s="141"/>
      <c r="B30" s="150" t="s">
        <v>323</v>
      </c>
      <c r="C30" s="151">
        <v>322474</v>
      </c>
      <c r="D30" s="84">
        <v>0</v>
      </c>
      <c r="E30" s="84">
        <f>+C30+D30</f>
        <v>322474</v>
      </c>
      <c r="F30" s="84">
        <v>8291</v>
      </c>
      <c r="G30" s="84">
        <v>8291</v>
      </c>
      <c r="H30" s="84">
        <f t="shared" si="7"/>
        <v>314183</v>
      </c>
    </row>
    <row r="31" spans="1:12" x14ac:dyDescent="0.25">
      <c r="A31" s="141"/>
      <c r="B31" s="150" t="s">
        <v>324</v>
      </c>
      <c r="C31" s="151">
        <v>888646</v>
      </c>
      <c r="D31" s="84">
        <v>0</v>
      </c>
      <c r="E31" s="84">
        <f t="shared" si="6"/>
        <v>888646</v>
      </c>
      <c r="F31" s="84">
        <v>4890</v>
      </c>
      <c r="G31" s="84">
        <v>4601</v>
      </c>
      <c r="H31" s="84">
        <f t="shared" si="7"/>
        <v>883756</v>
      </c>
    </row>
    <row r="32" spans="1:12" ht="25.5" x14ac:dyDescent="0.25">
      <c r="A32" s="141"/>
      <c r="B32" s="153" t="s">
        <v>325</v>
      </c>
      <c r="C32" s="151">
        <v>706451</v>
      </c>
      <c r="D32" s="84">
        <v>0</v>
      </c>
      <c r="E32" s="84">
        <f t="shared" si="6"/>
        <v>706451</v>
      </c>
      <c r="F32" s="84">
        <v>0</v>
      </c>
      <c r="G32" s="84">
        <v>0</v>
      </c>
      <c r="H32" s="84">
        <f t="shared" si="7"/>
        <v>706451</v>
      </c>
    </row>
    <row r="33" spans="1:8" x14ac:dyDescent="0.25">
      <c r="A33" s="61"/>
      <c r="B33" s="62" t="s">
        <v>326</v>
      </c>
      <c r="C33" s="98">
        <v>107800</v>
      </c>
      <c r="D33" s="82">
        <v>0</v>
      </c>
      <c r="E33" s="84">
        <f t="shared" si="6"/>
        <v>107800</v>
      </c>
      <c r="F33" s="82">
        <v>0</v>
      </c>
      <c r="G33" s="82">
        <v>0</v>
      </c>
      <c r="H33" s="82">
        <f t="shared" si="7"/>
        <v>107800</v>
      </c>
    </row>
    <row r="34" spans="1:8" x14ac:dyDescent="0.25">
      <c r="A34" s="61"/>
      <c r="B34" s="62" t="s">
        <v>327</v>
      </c>
      <c r="C34" s="98">
        <v>142390</v>
      </c>
      <c r="D34" s="82">
        <v>0</v>
      </c>
      <c r="E34" s="84">
        <f t="shared" si="6"/>
        <v>142390</v>
      </c>
      <c r="F34" s="82">
        <v>38843</v>
      </c>
      <c r="G34" s="82">
        <v>38843</v>
      </c>
      <c r="H34" s="82">
        <f t="shared" si="7"/>
        <v>103547</v>
      </c>
    </row>
    <row r="35" spans="1:8" x14ac:dyDescent="0.25">
      <c r="A35" s="61"/>
      <c r="B35" s="62" t="s">
        <v>328</v>
      </c>
      <c r="C35" s="98">
        <v>594121</v>
      </c>
      <c r="D35" s="82">
        <v>0</v>
      </c>
      <c r="E35" s="84">
        <f t="shared" si="6"/>
        <v>594121</v>
      </c>
      <c r="F35" s="82">
        <v>1392</v>
      </c>
      <c r="G35" s="82">
        <v>1392</v>
      </c>
      <c r="H35" s="84">
        <f t="shared" si="7"/>
        <v>592729</v>
      </c>
    </row>
    <row r="36" spans="1:8" x14ac:dyDescent="0.25">
      <c r="A36" s="61"/>
      <c r="B36" s="62" t="s">
        <v>329</v>
      </c>
      <c r="C36" s="98">
        <v>1588636</v>
      </c>
      <c r="D36" s="82">
        <v>0</v>
      </c>
      <c r="E36" s="84">
        <f t="shared" si="6"/>
        <v>1588636</v>
      </c>
      <c r="F36" s="82">
        <v>223144</v>
      </c>
      <c r="G36" s="82">
        <v>223144</v>
      </c>
      <c r="H36" s="82">
        <f t="shared" si="7"/>
        <v>1365492</v>
      </c>
    </row>
    <row r="37" spans="1:8" ht="30" customHeight="1" x14ac:dyDescent="0.25">
      <c r="A37" s="214" t="s">
        <v>330</v>
      </c>
      <c r="B37" s="215"/>
      <c r="C37" s="97">
        <f>SUM(C38:C46)</f>
        <v>0</v>
      </c>
      <c r="D37" s="97">
        <f t="shared" ref="D37:H37" si="8">SUM(D38:D46)</f>
        <v>0</v>
      </c>
      <c r="E37" s="97">
        <f t="shared" si="8"/>
        <v>0</v>
      </c>
      <c r="F37" s="97">
        <f t="shared" si="8"/>
        <v>0</v>
      </c>
      <c r="G37" s="97">
        <f t="shared" si="8"/>
        <v>0</v>
      </c>
      <c r="H37" s="97">
        <f t="shared" si="8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9">+C38+D38</f>
        <v>0</v>
      </c>
      <c r="F38" s="98">
        <v>0</v>
      </c>
      <c r="G38" s="98">
        <v>0</v>
      </c>
      <c r="H38" s="82">
        <f t="shared" si="2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9"/>
        <v>0</v>
      </c>
      <c r="F39" s="98">
        <v>0</v>
      </c>
      <c r="G39" s="98">
        <v>0</v>
      </c>
      <c r="H39" s="82">
        <f t="shared" si="2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9"/>
        <v>0</v>
      </c>
      <c r="F40" s="98">
        <v>0</v>
      </c>
      <c r="G40" s="98">
        <v>0</v>
      </c>
      <c r="H40" s="82">
        <f t="shared" si="2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9"/>
        <v>0</v>
      </c>
      <c r="F41" s="98">
        <v>0</v>
      </c>
      <c r="G41" s="98">
        <v>0</v>
      </c>
      <c r="H41" s="82">
        <f t="shared" si="2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9"/>
        <v>0</v>
      </c>
      <c r="F42" s="98">
        <v>0</v>
      </c>
      <c r="G42" s="98">
        <v>0</v>
      </c>
      <c r="H42" s="82">
        <f t="shared" si="2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9"/>
        <v>0</v>
      </c>
      <c r="F43" s="98">
        <v>0</v>
      </c>
      <c r="G43" s="98">
        <v>0</v>
      </c>
      <c r="H43" s="82">
        <f t="shared" si="2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9"/>
        <v>0</v>
      </c>
      <c r="F44" s="98">
        <v>0</v>
      </c>
      <c r="G44" s="98">
        <v>0</v>
      </c>
      <c r="H44" s="82">
        <f t="shared" si="2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9"/>
        <v>0</v>
      </c>
      <c r="F45" s="98">
        <v>0</v>
      </c>
      <c r="G45" s="98">
        <v>0</v>
      </c>
      <c r="H45" s="82">
        <f t="shared" si="2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9"/>
        <v>0</v>
      </c>
      <c r="F46" s="98">
        <v>0</v>
      </c>
      <c r="G46" s="98">
        <v>0</v>
      </c>
      <c r="H46" s="82">
        <f t="shared" si="2"/>
        <v>0</v>
      </c>
    </row>
    <row r="47" spans="1:8" ht="28.5" customHeight="1" x14ac:dyDescent="0.25">
      <c r="A47" s="214" t="s">
        <v>340</v>
      </c>
      <c r="B47" s="215"/>
      <c r="C47" s="97">
        <f>SUM(C48:C56)</f>
        <v>81413</v>
      </c>
      <c r="D47" s="174">
        <f t="shared" ref="D47:H47" si="10">SUM(D48:D56)</f>
        <v>0</v>
      </c>
      <c r="E47" s="177">
        <f t="shared" si="10"/>
        <v>81413</v>
      </c>
      <c r="F47" s="174">
        <f t="shared" si="10"/>
        <v>0</v>
      </c>
      <c r="G47" s="174">
        <f t="shared" si="10"/>
        <v>0</v>
      </c>
      <c r="H47" s="174">
        <f t="shared" si="10"/>
        <v>81413</v>
      </c>
    </row>
    <row r="48" spans="1:8" x14ac:dyDescent="0.25">
      <c r="A48" s="61"/>
      <c r="B48" s="150" t="s">
        <v>341</v>
      </c>
      <c r="C48" s="151">
        <v>69000</v>
      </c>
      <c r="D48" s="84">
        <v>0</v>
      </c>
      <c r="E48" s="84">
        <f>+C48+D48</f>
        <v>69000</v>
      </c>
      <c r="F48" s="84">
        <v>0</v>
      </c>
      <c r="G48" s="84">
        <v>0</v>
      </c>
      <c r="H48" s="84">
        <f>+E48-F48</f>
        <v>69000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1">+C49+D49</f>
        <v>0</v>
      </c>
      <c r="F49" s="82">
        <v>0</v>
      </c>
      <c r="G49" s="82">
        <v>0</v>
      </c>
      <c r="H49" s="84">
        <f t="shared" ref="H49:H56" si="12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1"/>
        <v>0</v>
      </c>
      <c r="F50" s="82">
        <v>0</v>
      </c>
      <c r="G50" s="82">
        <v>0</v>
      </c>
      <c r="H50" s="84">
        <f t="shared" si="12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v>0</v>
      </c>
      <c r="F51" s="82">
        <v>0</v>
      </c>
      <c r="G51" s="82">
        <v>0</v>
      </c>
      <c r="H51" s="84">
        <f t="shared" si="12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1"/>
        <v>0</v>
      </c>
      <c r="F52" s="82">
        <v>0</v>
      </c>
      <c r="G52" s="82">
        <v>0</v>
      </c>
      <c r="H52" s="84">
        <f t="shared" si="12"/>
        <v>0</v>
      </c>
    </row>
    <row r="53" spans="1:8" x14ac:dyDescent="0.25">
      <c r="A53" s="61"/>
      <c r="B53" s="62" t="s">
        <v>346</v>
      </c>
      <c r="C53" s="98">
        <v>12413</v>
      </c>
      <c r="D53" s="82">
        <v>0</v>
      </c>
      <c r="E53" s="84">
        <f t="shared" si="11"/>
        <v>12413</v>
      </c>
      <c r="F53" s="82">
        <v>0</v>
      </c>
      <c r="G53" s="82">
        <v>0</v>
      </c>
      <c r="H53" s="84">
        <f t="shared" si="12"/>
        <v>12413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1"/>
        <v>0</v>
      </c>
      <c r="F54" s="98">
        <v>0</v>
      </c>
      <c r="G54" s="98">
        <v>0</v>
      </c>
      <c r="H54" s="84">
        <f t="shared" si="12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1"/>
        <v>0</v>
      </c>
      <c r="F55" s="98">
        <v>0</v>
      </c>
      <c r="G55" s="98">
        <v>0</v>
      </c>
      <c r="H55" s="84">
        <f t="shared" si="12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1"/>
        <v>0</v>
      </c>
      <c r="F56" s="98">
        <v>0</v>
      </c>
      <c r="G56" s="98">
        <v>0</v>
      </c>
      <c r="H56" s="84">
        <f t="shared" si="12"/>
        <v>0</v>
      </c>
    </row>
    <row r="57" spans="1:8" x14ac:dyDescent="0.25">
      <c r="A57" s="263" t="s">
        <v>350</v>
      </c>
      <c r="B57" s="277"/>
      <c r="C57" s="97">
        <f>SUM(C58:C60)</f>
        <v>0</v>
      </c>
      <c r="D57" s="97">
        <f t="shared" ref="D57:H57" si="13">SUM(D58:D60)</f>
        <v>0</v>
      </c>
      <c r="E57" s="97">
        <f t="shared" si="13"/>
        <v>0</v>
      </c>
      <c r="F57" s="97">
        <f t="shared" si="13"/>
        <v>0</v>
      </c>
      <c r="G57" s="97">
        <f t="shared" si="13"/>
        <v>0</v>
      </c>
      <c r="H57" s="97">
        <f t="shared" si="13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9"/>
        <v>0</v>
      </c>
      <c r="F58" s="98">
        <v>0</v>
      </c>
      <c r="G58" s="98">
        <v>0</v>
      </c>
      <c r="H58" s="82">
        <f t="shared" si="2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9"/>
        <v>0</v>
      </c>
      <c r="F59" s="98">
        <v>0</v>
      </c>
      <c r="G59" s="98">
        <v>0</v>
      </c>
      <c r="H59" s="82">
        <f t="shared" si="2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9"/>
        <v>0</v>
      </c>
      <c r="F60" s="98">
        <v>0</v>
      </c>
      <c r="G60" s="98">
        <v>0</v>
      </c>
      <c r="H60" s="82">
        <f t="shared" si="2"/>
        <v>0</v>
      </c>
    </row>
    <row r="61" spans="1:8" ht="27" customHeight="1" x14ac:dyDescent="0.25">
      <c r="A61" s="214" t="s">
        <v>354</v>
      </c>
      <c r="B61" s="215"/>
      <c r="C61" s="97">
        <f>SUM(C62:C69)</f>
        <v>0</v>
      </c>
      <c r="D61" s="97">
        <f t="shared" ref="D61:H61" si="14">SUM(D62:D69)</f>
        <v>0</v>
      </c>
      <c r="E61" s="97">
        <f t="shared" si="14"/>
        <v>0</v>
      </c>
      <c r="F61" s="97">
        <f t="shared" si="14"/>
        <v>0</v>
      </c>
      <c r="G61" s="97">
        <f t="shared" si="14"/>
        <v>0</v>
      </c>
      <c r="H61" s="97">
        <f t="shared" si="14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9"/>
        <v>0</v>
      </c>
      <c r="F62" s="98">
        <v>0</v>
      </c>
      <c r="G62" s="98">
        <v>0</v>
      </c>
      <c r="H62" s="82">
        <f t="shared" si="2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9"/>
        <v>0</v>
      </c>
      <c r="F63" s="98">
        <v>0</v>
      </c>
      <c r="G63" s="98">
        <v>0</v>
      </c>
      <c r="H63" s="82">
        <f t="shared" si="2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9"/>
        <v>0</v>
      </c>
      <c r="F64" s="98">
        <v>0</v>
      </c>
      <c r="G64" s="98">
        <v>0</v>
      </c>
      <c r="H64" s="82">
        <f t="shared" si="2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9"/>
        <v>0</v>
      </c>
      <c r="F65" s="98">
        <v>0</v>
      </c>
      <c r="G65" s="98">
        <v>0</v>
      </c>
      <c r="H65" s="82">
        <f t="shared" si="2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9"/>
        <v>0</v>
      </c>
      <c r="F66" s="98">
        <v>0</v>
      </c>
      <c r="G66" s="98">
        <v>0</v>
      </c>
      <c r="H66" s="82">
        <f t="shared" si="2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9"/>
        <v>0</v>
      </c>
      <c r="F67" s="98">
        <v>0</v>
      </c>
      <c r="G67" s="98">
        <v>0</v>
      </c>
      <c r="H67" s="82">
        <f t="shared" si="2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9"/>
        <v>0</v>
      </c>
      <c r="F68" s="98">
        <v>0</v>
      </c>
      <c r="G68" s="98">
        <v>0</v>
      </c>
      <c r="H68" s="82">
        <f t="shared" si="2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9"/>
        <v>0</v>
      </c>
      <c r="F69" s="98">
        <v>0</v>
      </c>
      <c r="G69" s="98">
        <v>0</v>
      </c>
      <c r="H69" s="82">
        <f t="shared" si="2"/>
        <v>0</v>
      </c>
    </row>
    <row r="70" spans="1:8" x14ac:dyDescent="0.25">
      <c r="A70" s="263" t="s">
        <v>363</v>
      </c>
      <c r="B70" s="277"/>
      <c r="C70" s="97">
        <f>SUM(C71:C73)</f>
        <v>0</v>
      </c>
      <c r="D70" s="97">
        <f t="shared" ref="D70:H70" si="15">SUM(D71:D73)</f>
        <v>0</v>
      </c>
      <c r="E70" s="97">
        <f t="shared" si="15"/>
        <v>0</v>
      </c>
      <c r="F70" s="97">
        <f t="shared" si="15"/>
        <v>0</v>
      </c>
      <c r="G70" s="97">
        <f t="shared" si="15"/>
        <v>0</v>
      </c>
      <c r="H70" s="97">
        <f t="shared" si="15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9"/>
        <v>0</v>
      </c>
      <c r="F71" s="98">
        <v>0</v>
      </c>
      <c r="G71" s="98">
        <v>0</v>
      </c>
      <c r="H71" s="82">
        <f t="shared" si="2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9"/>
        <v>0</v>
      </c>
      <c r="F72" s="98">
        <v>0</v>
      </c>
      <c r="G72" s="98">
        <v>0</v>
      </c>
      <c r="H72" s="82">
        <f t="shared" si="2"/>
        <v>0</v>
      </c>
    </row>
    <row r="73" spans="1:8" x14ac:dyDescent="0.25">
      <c r="A73" s="157"/>
      <c r="B73" s="138" t="s">
        <v>366</v>
      </c>
      <c r="C73" s="98">
        <v>0</v>
      </c>
      <c r="D73" s="98">
        <v>0</v>
      </c>
      <c r="E73" s="82">
        <f t="shared" si="9"/>
        <v>0</v>
      </c>
      <c r="F73" s="98">
        <v>0</v>
      </c>
      <c r="G73" s="98">
        <v>0</v>
      </c>
      <c r="H73" s="82">
        <f t="shared" si="2"/>
        <v>0</v>
      </c>
    </row>
    <row r="74" spans="1:8" x14ac:dyDescent="0.25">
      <c r="A74" s="263" t="s">
        <v>367</v>
      </c>
      <c r="B74" s="277"/>
      <c r="C74" s="97">
        <f>SUM(C75:C81)</f>
        <v>0</v>
      </c>
      <c r="D74" s="97">
        <f t="shared" ref="D74:H74" si="16">SUM(D75:D81)</f>
        <v>0</v>
      </c>
      <c r="E74" s="97">
        <f t="shared" si="16"/>
        <v>0</v>
      </c>
      <c r="F74" s="97">
        <f t="shared" si="16"/>
        <v>0</v>
      </c>
      <c r="G74" s="97">
        <f t="shared" si="16"/>
        <v>0</v>
      </c>
      <c r="H74" s="97">
        <f t="shared" si="16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9"/>
        <v>0</v>
      </c>
      <c r="F75" s="98">
        <v>0</v>
      </c>
      <c r="G75" s="98">
        <v>0</v>
      </c>
      <c r="H75" s="82">
        <f t="shared" si="2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7">+C76+D76</f>
        <v>0</v>
      </c>
      <c r="F76" s="98">
        <v>0</v>
      </c>
      <c r="G76" s="98">
        <v>0</v>
      </c>
      <c r="H76" s="82">
        <f t="shared" ref="H76:H81" si="18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7"/>
        <v>0</v>
      </c>
      <c r="F77" s="98">
        <v>0</v>
      </c>
      <c r="G77" s="98">
        <v>0</v>
      </c>
      <c r="H77" s="82">
        <f t="shared" si="18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7"/>
        <v>0</v>
      </c>
      <c r="F78" s="98">
        <v>0</v>
      </c>
      <c r="G78" s="98">
        <v>0</v>
      </c>
      <c r="H78" s="82">
        <f t="shared" si="18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7"/>
        <v>0</v>
      </c>
      <c r="F79" s="98">
        <v>0</v>
      </c>
      <c r="G79" s="98">
        <v>0</v>
      </c>
      <c r="H79" s="82">
        <f t="shared" si="18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7"/>
        <v>0</v>
      </c>
      <c r="F80" s="98">
        <v>0</v>
      </c>
      <c r="G80" s="98">
        <v>0</v>
      </c>
      <c r="H80" s="82">
        <f t="shared" si="18"/>
        <v>0</v>
      </c>
    </row>
    <row r="81" spans="1:11" x14ac:dyDescent="0.25">
      <c r="A81" s="157"/>
      <c r="B81" s="138" t="s">
        <v>374</v>
      </c>
      <c r="C81" s="98">
        <v>0</v>
      </c>
      <c r="D81" s="98">
        <v>0</v>
      </c>
      <c r="E81" s="82">
        <f t="shared" si="17"/>
        <v>0</v>
      </c>
      <c r="F81" s="98">
        <v>0</v>
      </c>
      <c r="G81" s="98">
        <v>0</v>
      </c>
      <c r="H81" s="82">
        <f t="shared" si="18"/>
        <v>0</v>
      </c>
    </row>
    <row r="82" spans="1:11" ht="15.75" thickBot="1" x14ac:dyDescent="0.3">
      <c r="A82" s="73"/>
      <c r="B82" s="74"/>
      <c r="C82" s="160"/>
      <c r="D82" s="160"/>
      <c r="E82" s="160"/>
      <c r="F82" s="160"/>
      <c r="G82" s="160"/>
      <c r="H82" s="160"/>
    </row>
    <row r="83" spans="1:11" x14ac:dyDescent="0.25">
      <c r="A83" s="250" t="s">
        <v>375</v>
      </c>
      <c r="B83" s="269"/>
      <c r="C83" s="97">
        <f>+C84+C92+C102+C112+C122+C132+C136+C145+C149</f>
        <v>53590110.380000003</v>
      </c>
      <c r="D83" s="97">
        <f t="shared" ref="D83:H83" si="19">+D84+D92+D102+D112+D122+D132+D136+D145+D149</f>
        <v>0</v>
      </c>
      <c r="E83" s="97">
        <f t="shared" si="19"/>
        <v>53590110.380000003</v>
      </c>
      <c r="F83" s="97">
        <f t="shared" si="19"/>
        <v>11659188</v>
      </c>
      <c r="G83" s="97">
        <f t="shared" si="19"/>
        <v>11659188</v>
      </c>
      <c r="H83" s="97">
        <f t="shared" si="19"/>
        <v>41930922.380000003</v>
      </c>
      <c r="J83" s="72"/>
      <c r="K83" s="72"/>
    </row>
    <row r="84" spans="1:11" x14ac:dyDescent="0.25">
      <c r="A84" s="263" t="s">
        <v>302</v>
      </c>
      <c r="B84" s="277"/>
      <c r="C84" s="97">
        <f t="shared" ref="C84:H84" si="20">SUM(C85:C91)</f>
        <v>52396541.380000003</v>
      </c>
      <c r="D84" s="97">
        <f t="shared" si="20"/>
        <v>0</v>
      </c>
      <c r="E84" s="97">
        <f t="shared" si="20"/>
        <v>52396541.380000003</v>
      </c>
      <c r="F84" s="97">
        <f t="shared" si="20"/>
        <v>11450157</v>
      </c>
      <c r="G84" s="97">
        <f t="shared" si="20"/>
        <v>11450157</v>
      </c>
      <c r="H84" s="97">
        <f t="shared" si="20"/>
        <v>40946384.380000003</v>
      </c>
    </row>
    <row r="85" spans="1:11" x14ac:dyDescent="0.25">
      <c r="A85" s="61"/>
      <c r="B85" s="62" t="s">
        <v>303</v>
      </c>
      <c r="C85" s="98">
        <v>11386749.380000001</v>
      </c>
      <c r="D85" s="82">
        <v>0</v>
      </c>
      <c r="E85" s="82">
        <f>+C85+D85</f>
        <v>11386749.380000001</v>
      </c>
      <c r="F85" s="82">
        <v>2773560</v>
      </c>
      <c r="G85" s="82">
        <v>2773560</v>
      </c>
      <c r="H85" s="82">
        <f t="shared" ref="H85:H88" si="21">+E85-F85</f>
        <v>8613189.3800000008</v>
      </c>
    </row>
    <row r="86" spans="1:11" x14ac:dyDescent="0.25">
      <c r="A86" s="61"/>
      <c r="B86" s="161" t="s">
        <v>304</v>
      </c>
      <c r="C86" s="151">
        <v>17156599</v>
      </c>
      <c r="D86" s="84">
        <v>0</v>
      </c>
      <c r="E86" s="82">
        <v>17156599</v>
      </c>
      <c r="F86" s="84">
        <v>4269398</v>
      </c>
      <c r="G86" s="84">
        <v>4269398</v>
      </c>
      <c r="H86" s="82">
        <f t="shared" si="21"/>
        <v>12887201</v>
      </c>
    </row>
    <row r="87" spans="1:11" x14ac:dyDescent="0.25">
      <c r="A87" s="61"/>
      <c r="B87" s="62" t="s">
        <v>305</v>
      </c>
      <c r="C87" s="98">
        <v>7816122</v>
      </c>
      <c r="D87" s="82">
        <v>0</v>
      </c>
      <c r="E87" s="82">
        <f t="shared" ref="E87:E91" si="22">+C87+D87</f>
        <v>7816122</v>
      </c>
      <c r="F87" s="82">
        <v>1234138</v>
      </c>
      <c r="G87" s="82">
        <v>1234138</v>
      </c>
      <c r="H87" s="82">
        <f t="shared" si="21"/>
        <v>6581984</v>
      </c>
    </row>
    <row r="88" spans="1:11" x14ac:dyDescent="0.25">
      <c r="A88" s="61"/>
      <c r="B88" s="62" t="s">
        <v>306</v>
      </c>
      <c r="C88" s="98">
        <v>5972860</v>
      </c>
      <c r="D88" s="82">
        <v>0</v>
      </c>
      <c r="E88" s="82">
        <f t="shared" si="22"/>
        <v>5972860</v>
      </c>
      <c r="F88" s="82">
        <v>1399887</v>
      </c>
      <c r="G88" s="82">
        <v>1399887</v>
      </c>
      <c r="H88" s="82">
        <f t="shared" si="21"/>
        <v>4572973</v>
      </c>
    </row>
    <row r="89" spans="1:11" x14ac:dyDescent="0.25">
      <c r="A89" s="132"/>
      <c r="B89" s="138" t="s">
        <v>307</v>
      </c>
      <c r="C89" s="98">
        <v>7427798</v>
      </c>
      <c r="D89" s="98">
        <v>0</v>
      </c>
      <c r="E89" s="82">
        <f t="shared" si="22"/>
        <v>7427798</v>
      </c>
      <c r="F89" s="98">
        <v>1603263</v>
      </c>
      <c r="G89" s="98">
        <v>1603263</v>
      </c>
      <c r="H89" s="82">
        <f>+E89-F89</f>
        <v>5824535</v>
      </c>
    </row>
    <row r="90" spans="1:11" x14ac:dyDescent="0.25">
      <c r="A90" s="61"/>
      <c r="B90" s="62" t="s">
        <v>308</v>
      </c>
      <c r="C90" s="98">
        <v>326400</v>
      </c>
      <c r="D90" s="82">
        <v>0</v>
      </c>
      <c r="E90" s="82">
        <f t="shared" si="22"/>
        <v>326400</v>
      </c>
      <c r="F90" s="82">
        <v>80000</v>
      </c>
      <c r="G90" s="82">
        <v>80000</v>
      </c>
      <c r="H90" s="82">
        <f t="shared" ref="H90:H91" si="23">+E90-F90</f>
        <v>246400</v>
      </c>
    </row>
    <row r="91" spans="1:11" x14ac:dyDescent="0.25">
      <c r="A91" s="61"/>
      <c r="B91" s="161" t="s">
        <v>309</v>
      </c>
      <c r="C91" s="151">
        <v>2310013</v>
      </c>
      <c r="D91" s="84">
        <v>0</v>
      </c>
      <c r="E91" s="82">
        <f t="shared" si="22"/>
        <v>2310013</v>
      </c>
      <c r="F91" s="84">
        <v>89911</v>
      </c>
      <c r="G91" s="84">
        <v>89911</v>
      </c>
      <c r="H91" s="82">
        <f t="shared" si="23"/>
        <v>2220102</v>
      </c>
    </row>
    <row r="92" spans="1:11" x14ac:dyDescent="0.25">
      <c r="A92" s="263" t="s">
        <v>310</v>
      </c>
      <c r="B92" s="277"/>
      <c r="C92" s="97">
        <f>SUM(C93:C101)</f>
        <v>0</v>
      </c>
      <c r="D92" s="97">
        <f t="shared" ref="D92:H92" si="24">SUM(D93:D101)</f>
        <v>0</v>
      </c>
      <c r="E92" s="97">
        <f t="shared" si="24"/>
        <v>0</v>
      </c>
      <c r="F92" s="97">
        <f t="shared" si="24"/>
        <v>0</v>
      </c>
      <c r="G92" s="97">
        <f t="shared" si="24"/>
        <v>0</v>
      </c>
      <c r="H92" s="97">
        <f t="shared" si="24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5">+C93+D93</f>
        <v>0</v>
      </c>
      <c r="F93" s="98">
        <v>0</v>
      </c>
      <c r="G93" s="98">
        <v>0</v>
      </c>
      <c r="H93" s="82">
        <f t="shared" ref="H93:H105" si="26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5"/>
        <v>0</v>
      </c>
      <c r="F94" s="98">
        <v>0</v>
      </c>
      <c r="G94" s="98">
        <v>0</v>
      </c>
      <c r="H94" s="82">
        <f t="shared" si="26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5"/>
        <v>0</v>
      </c>
      <c r="F95" s="98">
        <v>0</v>
      </c>
      <c r="G95" s="98">
        <v>0</v>
      </c>
      <c r="H95" s="82">
        <f t="shared" si="26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6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5"/>
        <v>0</v>
      </c>
      <c r="F97" s="151">
        <v>0</v>
      </c>
      <c r="G97" s="151">
        <v>0</v>
      </c>
      <c r="H97" s="84">
        <f t="shared" si="26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5"/>
        <v>0</v>
      </c>
      <c r="F98" s="151">
        <v>0</v>
      </c>
      <c r="G98" s="151">
        <v>0</v>
      </c>
      <c r="H98" s="84">
        <f t="shared" si="26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5"/>
        <v>0</v>
      </c>
      <c r="F99" s="151">
        <v>0</v>
      </c>
      <c r="G99" s="151">
        <v>0</v>
      </c>
      <c r="H99" s="84">
        <f t="shared" si="26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5"/>
        <v>0</v>
      </c>
      <c r="F100" s="151">
        <v>0</v>
      </c>
      <c r="G100" s="151">
        <v>0</v>
      </c>
      <c r="H100" s="84">
        <f t="shared" si="26"/>
        <v>0</v>
      </c>
      <c r="K100" s="154"/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5"/>
        <v>0</v>
      </c>
      <c r="F101" s="151"/>
      <c r="G101" s="151"/>
      <c r="H101" s="84">
        <f t="shared" si="26"/>
        <v>0</v>
      </c>
      <c r="L101" s="154"/>
      <c r="M101" s="154"/>
    </row>
    <row r="102" spans="1:13" x14ac:dyDescent="0.25">
      <c r="A102" s="278" t="s">
        <v>320</v>
      </c>
      <c r="B102" s="279"/>
      <c r="C102" s="152">
        <f>SUM(C103:C111)</f>
        <v>1193569</v>
      </c>
      <c r="D102" s="152">
        <f t="shared" ref="D102:H102" si="27">SUM(D103:D111)</f>
        <v>0</v>
      </c>
      <c r="E102" s="152">
        <f t="shared" si="27"/>
        <v>1193569</v>
      </c>
      <c r="F102" s="152">
        <f t="shared" si="27"/>
        <v>209031</v>
      </c>
      <c r="G102" s="152">
        <f t="shared" si="27"/>
        <v>209031</v>
      </c>
      <c r="H102" s="152">
        <f t="shared" si="27"/>
        <v>984538</v>
      </c>
      <c r="L102" s="154"/>
      <c r="M102" s="154"/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5"/>
        <v>0</v>
      </c>
      <c r="F103" s="84">
        <v>0</v>
      </c>
      <c r="G103" s="84">
        <v>0</v>
      </c>
      <c r="H103" s="84">
        <f t="shared" si="26"/>
        <v>0</v>
      </c>
      <c r="L103" s="154"/>
      <c r="M103" s="154"/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5"/>
        <v>0</v>
      </c>
      <c r="F104" s="84">
        <v>0</v>
      </c>
      <c r="G104" s="84">
        <v>0</v>
      </c>
      <c r="H104" s="84">
        <f t="shared" si="26"/>
        <v>0</v>
      </c>
    </row>
    <row r="105" spans="1:13" x14ac:dyDescent="0.25">
      <c r="A105" s="141"/>
      <c r="B105" s="150" t="s">
        <v>323</v>
      </c>
      <c r="C105" s="151">
        <v>894940</v>
      </c>
      <c r="D105" s="84">
        <v>0</v>
      </c>
      <c r="E105" s="84">
        <f t="shared" si="25"/>
        <v>894940</v>
      </c>
      <c r="F105" s="84">
        <v>74578</v>
      </c>
      <c r="G105" s="84">
        <v>74578</v>
      </c>
      <c r="H105" s="84">
        <f t="shared" si="26"/>
        <v>820362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8">+C106+D106</f>
        <v>0</v>
      </c>
      <c r="F106" s="84">
        <v>473</v>
      </c>
      <c r="G106" s="84">
        <v>473</v>
      </c>
      <c r="H106" s="84">
        <f t="shared" ref="H106:H107" si="29">+E106-F106</f>
        <v>-473</v>
      </c>
    </row>
    <row r="107" spans="1:13" ht="25.5" x14ac:dyDescent="0.25">
      <c r="A107" s="141"/>
      <c r="B107" s="153" t="s">
        <v>325</v>
      </c>
      <c r="C107" s="151">
        <v>298629</v>
      </c>
      <c r="D107" s="84">
        <v>0</v>
      </c>
      <c r="E107" s="84">
        <f t="shared" si="28"/>
        <v>298629</v>
      </c>
      <c r="F107" s="84">
        <v>133980</v>
      </c>
      <c r="G107" s="84">
        <v>133980</v>
      </c>
      <c r="H107" s="84">
        <f t="shared" si="29"/>
        <v>164649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0">+C108+D108</f>
        <v>0</v>
      </c>
      <c r="F108" s="82">
        <v>0</v>
      </c>
      <c r="G108" s="82">
        <v>0</v>
      </c>
      <c r="H108" s="82">
        <f t="shared" ref="H108:H111" si="31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0"/>
        <v>0</v>
      </c>
      <c r="F109" s="82">
        <v>0</v>
      </c>
      <c r="G109" s="82">
        <v>0</v>
      </c>
      <c r="H109" s="82">
        <f t="shared" si="31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0"/>
        <v>0</v>
      </c>
      <c r="F110" s="82">
        <v>0</v>
      </c>
      <c r="G110" s="82">
        <v>0</v>
      </c>
      <c r="H110" s="82">
        <f t="shared" si="31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0"/>
        <v>0</v>
      </c>
      <c r="F111" s="82">
        <v>0</v>
      </c>
      <c r="G111" s="82">
        <v>0</v>
      </c>
      <c r="H111" s="82">
        <f t="shared" si="31"/>
        <v>0</v>
      </c>
    </row>
    <row r="112" spans="1:13" ht="30.75" customHeight="1" x14ac:dyDescent="0.25">
      <c r="A112" s="214" t="s">
        <v>330</v>
      </c>
      <c r="B112" s="215"/>
      <c r="C112" s="97">
        <f>SUM(C113:C121)</f>
        <v>0</v>
      </c>
      <c r="D112" s="97">
        <f t="shared" ref="D112:H112" si="32">SUM(D113:D121)</f>
        <v>0</v>
      </c>
      <c r="E112" s="97">
        <f t="shared" si="32"/>
        <v>0</v>
      </c>
      <c r="F112" s="97">
        <f t="shared" si="32"/>
        <v>0</v>
      </c>
      <c r="G112" s="97">
        <f t="shared" si="32"/>
        <v>0</v>
      </c>
      <c r="H112" s="97">
        <f t="shared" si="32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3">+C113+D113</f>
        <v>0</v>
      </c>
      <c r="F113" s="82">
        <v>0</v>
      </c>
      <c r="G113" s="82">
        <v>0</v>
      </c>
      <c r="H113" s="82">
        <f t="shared" ref="H113:H121" si="34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3"/>
        <v>0</v>
      </c>
      <c r="F114" s="82">
        <v>0</v>
      </c>
      <c r="G114" s="82">
        <v>0</v>
      </c>
      <c r="H114" s="82">
        <f t="shared" si="34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3"/>
        <v>0</v>
      </c>
      <c r="F115" s="82">
        <v>0</v>
      </c>
      <c r="G115" s="82">
        <v>0</v>
      </c>
      <c r="H115" s="82">
        <f t="shared" si="34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3"/>
        <v>0</v>
      </c>
      <c r="F116" s="82">
        <v>0</v>
      </c>
      <c r="G116" s="82">
        <v>0</v>
      </c>
      <c r="H116" s="82">
        <f t="shared" si="34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3"/>
        <v>0</v>
      </c>
      <c r="F117" s="82">
        <v>0</v>
      </c>
      <c r="G117" s="82">
        <v>0</v>
      </c>
      <c r="H117" s="82">
        <f t="shared" si="34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3"/>
        <v>0</v>
      </c>
      <c r="F118" s="82">
        <v>0</v>
      </c>
      <c r="G118" s="82">
        <v>0</v>
      </c>
      <c r="H118" s="82">
        <f t="shared" si="34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3"/>
        <v>0</v>
      </c>
      <c r="F119" s="82">
        <v>0</v>
      </c>
      <c r="G119" s="82">
        <v>0</v>
      </c>
      <c r="H119" s="82">
        <f t="shared" si="34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3"/>
        <v>0</v>
      </c>
      <c r="F120" s="82">
        <v>0</v>
      </c>
      <c r="G120" s="82">
        <v>0</v>
      </c>
      <c r="H120" s="82">
        <f t="shared" si="34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3"/>
        <v>0</v>
      </c>
      <c r="F121" s="82">
        <v>0</v>
      </c>
      <c r="G121" s="82">
        <v>0</v>
      </c>
      <c r="H121" s="82">
        <f t="shared" si="34"/>
        <v>0</v>
      </c>
    </row>
    <row r="122" spans="1:8" ht="27.75" customHeight="1" x14ac:dyDescent="0.25">
      <c r="A122" s="214" t="s">
        <v>340</v>
      </c>
      <c r="B122" s="215"/>
      <c r="C122" s="97">
        <f>SUM(C123:C131)</f>
        <v>0</v>
      </c>
      <c r="D122" s="97">
        <f t="shared" ref="D122:H122" si="35">SUM(D123:D131)</f>
        <v>0</v>
      </c>
      <c r="E122" s="97">
        <f t="shared" si="35"/>
        <v>0</v>
      </c>
      <c r="F122" s="97">
        <f t="shared" si="35"/>
        <v>0</v>
      </c>
      <c r="G122" s="97">
        <f t="shared" si="35"/>
        <v>0</v>
      </c>
      <c r="H122" s="97">
        <f t="shared" si="35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6">+C125+D125</f>
        <v>0</v>
      </c>
      <c r="F125" s="82">
        <v>0</v>
      </c>
      <c r="G125" s="82">
        <v>0</v>
      </c>
      <c r="H125" s="82">
        <f t="shared" ref="H125:H131" si="37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6"/>
        <v>0</v>
      </c>
      <c r="F126" s="82">
        <v>0</v>
      </c>
      <c r="G126" s="82">
        <v>0</v>
      </c>
      <c r="H126" s="82">
        <f t="shared" si="37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6"/>
        <v>0</v>
      </c>
      <c r="F127" s="82">
        <v>0</v>
      </c>
      <c r="G127" s="82">
        <v>0</v>
      </c>
      <c r="H127" s="82">
        <f t="shared" si="37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6"/>
        <v>0</v>
      </c>
      <c r="F128" s="82">
        <v>0</v>
      </c>
      <c r="G128" s="82">
        <v>0</v>
      </c>
      <c r="H128" s="82">
        <f t="shared" si="37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6"/>
        <v>0</v>
      </c>
      <c r="F129" s="82">
        <v>0</v>
      </c>
      <c r="G129" s="82">
        <v>0</v>
      </c>
      <c r="H129" s="82">
        <f t="shared" si="37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6"/>
        <v>0</v>
      </c>
      <c r="F130" s="82">
        <v>0</v>
      </c>
      <c r="G130" s="82">
        <v>0</v>
      </c>
      <c r="H130" s="82">
        <f t="shared" si="37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6"/>
        <v>0</v>
      </c>
      <c r="F131" s="82">
        <v>0</v>
      </c>
      <c r="G131" s="82">
        <v>0</v>
      </c>
      <c r="H131" s="82">
        <f t="shared" si="37"/>
        <v>0</v>
      </c>
    </row>
    <row r="132" spans="1:8" x14ac:dyDescent="0.25">
      <c r="A132" s="263" t="s">
        <v>350</v>
      </c>
      <c r="B132" s="277"/>
      <c r="C132" s="97">
        <f>SUM(C133:C135)</f>
        <v>0</v>
      </c>
      <c r="D132" s="97">
        <f t="shared" ref="D132:H132" si="38">SUM(D133:D135)</f>
        <v>0</v>
      </c>
      <c r="E132" s="97">
        <f t="shared" si="38"/>
        <v>0</v>
      </c>
      <c r="F132" s="97">
        <f t="shared" si="38"/>
        <v>0</v>
      </c>
      <c r="G132" s="97">
        <f t="shared" si="38"/>
        <v>0</v>
      </c>
      <c r="H132" s="97">
        <f t="shared" si="38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39">+C133+D133</f>
        <v>0</v>
      </c>
      <c r="F133" s="82">
        <v>0</v>
      </c>
      <c r="G133" s="82">
        <v>0</v>
      </c>
      <c r="H133" s="82">
        <f t="shared" ref="H133:H135" si="40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39"/>
        <v>0</v>
      </c>
      <c r="F134" s="82">
        <v>0</v>
      </c>
      <c r="G134" s="82">
        <v>0</v>
      </c>
      <c r="H134" s="82">
        <f t="shared" si="40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39"/>
        <v>0</v>
      </c>
      <c r="F135" s="82">
        <v>0</v>
      </c>
      <c r="G135" s="82">
        <v>0</v>
      </c>
      <c r="H135" s="82">
        <f t="shared" si="40"/>
        <v>0</v>
      </c>
    </row>
    <row r="136" spans="1:8" ht="27" customHeight="1" x14ac:dyDescent="0.25">
      <c r="A136" s="214" t="s">
        <v>354</v>
      </c>
      <c r="B136" s="215"/>
      <c r="C136" s="97">
        <f>SUM(C137:C144)</f>
        <v>0</v>
      </c>
      <c r="D136" s="97">
        <f t="shared" ref="D136:H136" si="41">SUM(D137:D144)</f>
        <v>0</v>
      </c>
      <c r="E136" s="97">
        <f t="shared" si="41"/>
        <v>0</v>
      </c>
      <c r="F136" s="97">
        <f t="shared" si="41"/>
        <v>0</v>
      </c>
      <c r="G136" s="97">
        <f t="shared" si="41"/>
        <v>0</v>
      </c>
      <c r="H136" s="97">
        <f t="shared" si="41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2">+C137+D137</f>
        <v>0</v>
      </c>
      <c r="F137" s="82">
        <v>0</v>
      </c>
      <c r="G137" s="82">
        <v>0</v>
      </c>
      <c r="H137" s="82">
        <f t="shared" ref="H137:H144" si="43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2"/>
        <v>0</v>
      </c>
      <c r="F138" s="82">
        <v>0</v>
      </c>
      <c r="G138" s="82">
        <v>0</v>
      </c>
      <c r="H138" s="82">
        <f t="shared" si="43"/>
        <v>0</v>
      </c>
    </row>
    <row r="139" spans="1:8" x14ac:dyDescent="0.25">
      <c r="A139" s="157"/>
      <c r="B139" s="138" t="s">
        <v>357</v>
      </c>
      <c r="C139" s="98">
        <v>0</v>
      </c>
      <c r="D139" s="82">
        <v>0</v>
      </c>
      <c r="E139" s="82">
        <f t="shared" si="42"/>
        <v>0</v>
      </c>
      <c r="F139" s="82">
        <v>0</v>
      </c>
      <c r="G139" s="82">
        <v>0</v>
      </c>
      <c r="H139" s="82">
        <f t="shared" si="43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2"/>
        <v>0</v>
      </c>
      <c r="F140" s="82">
        <v>0</v>
      </c>
      <c r="G140" s="82">
        <v>0</v>
      </c>
      <c r="H140" s="82">
        <f t="shared" si="43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2"/>
        <v>0</v>
      </c>
      <c r="F141" s="82">
        <v>0</v>
      </c>
      <c r="G141" s="82">
        <v>0</v>
      </c>
      <c r="H141" s="82">
        <f t="shared" si="43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2"/>
        <v>0</v>
      </c>
      <c r="F142" s="82">
        <v>0</v>
      </c>
      <c r="G142" s="82">
        <v>0</v>
      </c>
      <c r="H142" s="82">
        <f t="shared" si="43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2"/>
        <v>0</v>
      </c>
      <c r="F143" s="82">
        <v>0</v>
      </c>
      <c r="G143" s="82">
        <v>0</v>
      </c>
      <c r="H143" s="82">
        <f t="shared" si="43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2"/>
        <v>0</v>
      </c>
      <c r="F144" s="82">
        <v>0</v>
      </c>
      <c r="G144" s="82">
        <v>0</v>
      </c>
      <c r="H144" s="82">
        <f t="shared" si="43"/>
        <v>0</v>
      </c>
    </row>
    <row r="145" spans="1:8" x14ac:dyDescent="0.25">
      <c r="A145" s="263" t="s">
        <v>363</v>
      </c>
      <c r="B145" s="277"/>
      <c r="C145" s="97">
        <f>SUM(C146:C148)</f>
        <v>0</v>
      </c>
      <c r="D145" s="97">
        <f t="shared" ref="D145:H145" si="44">SUM(D146:D148)</f>
        <v>0</v>
      </c>
      <c r="E145" s="97">
        <f t="shared" si="44"/>
        <v>0</v>
      </c>
      <c r="F145" s="97">
        <f t="shared" si="44"/>
        <v>0</v>
      </c>
      <c r="G145" s="97">
        <f t="shared" si="44"/>
        <v>0</v>
      </c>
      <c r="H145" s="97">
        <f t="shared" si="44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5">+C146+D146</f>
        <v>0</v>
      </c>
      <c r="F146" s="82">
        <v>0</v>
      </c>
      <c r="G146" s="82">
        <v>0</v>
      </c>
      <c r="H146" s="82">
        <f t="shared" ref="H146:H148" si="46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5"/>
        <v>0</v>
      </c>
      <c r="F147" s="82">
        <v>0</v>
      </c>
      <c r="G147" s="82">
        <v>0</v>
      </c>
      <c r="H147" s="82">
        <f t="shared" si="46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5"/>
        <v>0</v>
      </c>
      <c r="F148" s="82">
        <v>0</v>
      </c>
      <c r="G148" s="82">
        <v>0</v>
      </c>
      <c r="H148" s="82">
        <f t="shared" si="46"/>
        <v>0</v>
      </c>
    </row>
    <row r="149" spans="1:8" x14ac:dyDescent="0.25">
      <c r="A149" s="263" t="s">
        <v>367</v>
      </c>
      <c r="B149" s="277"/>
      <c r="C149" s="97">
        <f>SUM(C150:C156)</f>
        <v>0</v>
      </c>
      <c r="D149" s="97">
        <f t="shared" ref="D149:H149" si="47">SUM(D150:D156)</f>
        <v>0</v>
      </c>
      <c r="E149" s="97">
        <f t="shared" si="47"/>
        <v>0</v>
      </c>
      <c r="F149" s="97">
        <f t="shared" si="47"/>
        <v>0</v>
      </c>
      <c r="G149" s="97">
        <f t="shared" si="47"/>
        <v>0</v>
      </c>
      <c r="H149" s="97">
        <f t="shared" si="47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8">+C150+D150</f>
        <v>0</v>
      </c>
      <c r="F150" s="82">
        <v>0</v>
      </c>
      <c r="G150" s="82">
        <v>0</v>
      </c>
      <c r="H150" s="82">
        <f t="shared" ref="H150:H156" si="49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8"/>
        <v>0</v>
      </c>
      <c r="F151" s="82">
        <v>0</v>
      </c>
      <c r="G151" s="82">
        <v>0</v>
      </c>
      <c r="H151" s="82">
        <f t="shared" si="49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8"/>
        <v>0</v>
      </c>
      <c r="F152" s="82">
        <v>0</v>
      </c>
      <c r="G152" s="82">
        <v>0</v>
      </c>
      <c r="H152" s="82">
        <f t="shared" si="49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8"/>
        <v>0</v>
      </c>
      <c r="F153" s="82">
        <v>0</v>
      </c>
      <c r="G153" s="82">
        <v>0</v>
      </c>
      <c r="H153" s="82">
        <f t="shared" si="49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8"/>
        <v>0</v>
      </c>
      <c r="F154" s="82">
        <v>0</v>
      </c>
      <c r="G154" s="82">
        <v>0</v>
      </c>
      <c r="H154" s="82">
        <f t="shared" si="49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8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8"/>
        <v>0</v>
      </c>
      <c r="F156" s="82">
        <v>0</v>
      </c>
      <c r="G156" s="82">
        <v>0</v>
      </c>
      <c r="H156" s="82">
        <f t="shared" si="49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376</v>
      </c>
      <c r="B158" s="269"/>
      <c r="C158" s="97">
        <f>+C8+C83</f>
        <v>69914797.379999995</v>
      </c>
      <c r="D158" s="97">
        <f t="shared" ref="D158:E158" si="50">+D8+D83</f>
        <v>0</v>
      </c>
      <c r="E158" s="97">
        <f t="shared" si="50"/>
        <v>62114797.380000003</v>
      </c>
      <c r="F158" s="97">
        <f>+F8+F83</f>
        <v>13486236</v>
      </c>
      <c r="G158" s="97">
        <f>+G8+G83</f>
        <v>13485947</v>
      </c>
      <c r="H158" s="97">
        <f>+H8+H83</f>
        <v>56428561.380000003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2" t="s">
        <v>461</v>
      </c>
      <c r="B162" s="222"/>
      <c r="C162" s="222"/>
      <c r="D162" s="285" t="s">
        <v>452</v>
      </c>
      <c r="E162" s="285"/>
      <c r="F162" s="285"/>
      <c r="G162" s="285"/>
      <c r="H162" s="285"/>
    </row>
    <row r="163" spans="1:9" x14ac:dyDescent="0.25">
      <c r="A163" s="222" t="s">
        <v>448</v>
      </c>
      <c r="B163" s="222"/>
      <c r="C163" s="222"/>
      <c r="D163" s="285" t="s">
        <v>453</v>
      </c>
      <c r="E163" s="285"/>
      <c r="F163" s="285"/>
      <c r="G163" s="285"/>
      <c r="H163" s="285"/>
    </row>
    <row r="167" spans="1:9" x14ac:dyDescent="0.25">
      <c r="B167" s="156" t="s">
        <v>466</v>
      </c>
      <c r="C167" s="115">
        <v>66986135</v>
      </c>
      <c r="D167" s="115">
        <v>2218893</v>
      </c>
      <c r="E167" s="115">
        <f>+C167+D167</f>
        <v>69205028</v>
      </c>
      <c r="F167" s="115">
        <v>65087171</v>
      </c>
      <c r="G167" s="115">
        <v>64790811</v>
      </c>
      <c r="H167" s="175">
        <f>+E167-F167</f>
        <v>4117857</v>
      </c>
      <c r="I167" s="154"/>
    </row>
    <row r="168" spans="1:9" x14ac:dyDescent="0.25">
      <c r="C168" s="154">
        <f t="shared" ref="C168:H168" si="51">+C167-C158</f>
        <v>-2928662.3799999952</v>
      </c>
      <c r="D168" s="154">
        <f t="shared" si="51"/>
        <v>2218893</v>
      </c>
      <c r="E168" s="154">
        <f t="shared" si="51"/>
        <v>7090230.6199999973</v>
      </c>
      <c r="F168" s="154">
        <f t="shared" si="51"/>
        <v>51600935</v>
      </c>
      <c r="G168" s="154">
        <f t="shared" si="51"/>
        <v>51304864</v>
      </c>
      <c r="H168" s="154">
        <f t="shared" si="51"/>
        <v>-52310704.380000003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G31" sqref="G31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5" t="s">
        <v>119</v>
      </c>
      <c r="B2" s="287"/>
      <c r="C2" s="287"/>
      <c r="D2" s="287"/>
      <c r="E2" s="287"/>
      <c r="F2" s="287"/>
      <c r="G2" s="196"/>
    </row>
    <row r="3" spans="1:15" x14ac:dyDescent="0.25">
      <c r="A3" s="183" t="s">
        <v>295</v>
      </c>
      <c r="B3" s="184"/>
      <c r="C3" s="184"/>
      <c r="D3" s="184"/>
      <c r="E3" s="184"/>
      <c r="F3" s="184"/>
      <c r="G3" s="185"/>
    </row>
    <row r="4" spans="1:15" x14ac:dyDescent="0.25">
      <c r="A4" s="183" t="s">
        <v>449</v>
      </c>
      <c r="B4" s="184"/>
      <c r="C4" s="184"/>
      <c r="D4" s="184"/>
      <c r="E4" s="184"/>
      <c r="F4" s="184"/>
      <c r="G4" s="185"/>
    </row>
    <row r="5" spans="1:15" x14ac:dyDescent="0.25">
      <c r="A5" s="183" t="s">
        <v>457</v>
      </c>
      <c r="B5" s="184"/>
      <c r="C5" s="184"/>
      <c r="D5" s="184"/>
      <c r="E5" s="184"/>
      <c r="F5" s="184"/>
      <c r="G5" s="185"/>
    </row>
    <row r="6" spans="1:15" ht="15.75" thickBot="1" x14ac:dyDescent="0.3">
      <c r="A6" s="186" t="s">
        <v>1</v>
      </c>
      <c r="B6" s="187"/>
      <c r="C6" s="187"/>
      <c r="D6" s="187"/>
      <c r="E6" s="187"/>
      <c r="F6" s="187"/>
      <c r="G6" s="188"/>
    </row>
    <row r="7" spans="1:15" ht="15.75" thickBot="1" x14ac:dyDescent="0.3">
      <c r="A7" s="197" t="s">
        <v>180</v>
      </c>
      <c r="B7" s="192" t="s">
        <v>297</v>
      </c>
      <c r="C7" s="193"/>
      <c r="D7" s="193"/>
      <c r="E7" s="193"/>
      <c r="F7" s="194"/>
      <c r="G7" s="197" t="s">
        <v>298</v>
      </c>
    </row>
    <row r="8" spans="1:15" ht="26.25" thickBot="1" x14ac:dyDescent="0.3">
      <c r="A8" s="198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8"/>
    </row>
    <row r="9" spans="1:15" x14ac:dyDescent="0.25">
      <c r="A9" s="9" t="s">
        <v>378</v>
      </c>
      <c r="B9" s="110">
        <f t="shared" ref="B9:G9" si="0">+B11+B12+B13+B14</f>
        <v>16324685</v>
      </c>
      <c r="C9" s="110">
        <f t="shared" si="0"/>
        <v>0</v>
      </c>
      <c r="D9" s="110">
        <f t="shared" si="0"/>
        <v>16324685</v>
      </c>
      <c r="E9" s="110">
        <f t="shared" si="0"/>
        <v>1827048</v>
      </c>
      <c r="F9" s="110">
        <f t="shared" si="0"/>
        <v>1826759</v>
      </c>
      <c r="G9" s="110">
        <f t="shared" si="0"/>
        <v>14497637</v>
      </c>
      <c r="I9" s="154"/>
      <c r="J9" s="154">
        <f>+B9-'FORMATO 6A'!C8</f>
        <v>-2</v>
      </c>
      <c r="K9" s="154">
        <f>+C9-'FORMATO 6A'!D8</f>
        <v>0</v>
      </c>
      <c r="L9" s="154">
        <f>+D9-'FORMATO 6A'!E8</f>
        <v>7799998</v>
      </c>
      <c r="M9" s="154">
        <f>+E9-'FORMATO 6A'!F8</f>
        <v>0</v>
      </c>
      <c r="N9" s="154">
        <f>+F9-'FORMATO 6A'!G8</f>
        <v>0</v>
      </c>
      <c r="O9" s="154">
        <f>+G9-'FORMATO 6A'!H8</f>
        <v>-2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4240300</v>
      </c>
      <c r="C11" s="87">
        <v>0</v>
      </c>
      <c r="D11" s="87">
        <f>+B11+C11</f>
        <v>4240300</v>
      </c>
      <c r="E11" s="87">
        <v>559191</v>
      </c>
      <c r="F11" s="87">
        <v>559191</v>
      </c>
      <c r="G11" s="87">
        <f>+D11-E11</f>
        <v>3681109</v>
      </c>
    </row>
    <row r="12" spans="1:15" x14ac:dyDescent="0.25">
      <c r="A12" s="14" t="s">
        <v>387</v>
      </c>
      <c r="B12" s="87">
        <v>3897145</v>
      </c>
      <c r="C12" s="87">
        <v>0</v>
      </c>
      <c r="D12" s="87">
        <f>+B12+C12</f>
        <v>3897145</v>
      </c>
      <c r="E12" s="87">
        <f>350525+13084</f>
        <v>363609</v>
      </c>
      <c r="F12" s="87">
        <f>350525+13084</f>
        <v>363609</v>
      </c>
      <c r="G12" s="87">
        <f t="shared" ref="G12:G14" si="1">+D12-E12</f>
        <v>3533536</v>
      </c>
    </row>
    <row r="13" spans="1:15" x14ac:dyDescent="0.25">
      <c r="A13" s="14" t="s">
        <v>388</v>
      </c>
      <c r="B13" s="87">
        <v>2383010</v>
      </c>
      <c r="C13" s="87">
        <v>0</v>
      </c>
      <c r="D13" s="87">
        <f t="shared" ref="D13:D14" si="2">+B13+C13</f>
        <v>2383010</v>
      </c>
      <c r="E13" s="87">
        <v>252985</v>
      </c>
      <c r="F13" s="87">
        <v>252985</v>
      </c>
      <c r="G13" s="87">
        <f t="shared" si="1"/>
        <v>2130025</v>
      </c>
    </row>
    <row r="14" spans="1:15" x14ac:dyDescent="0.25">
      <c r="A14" s="14" t="s">
        <v>389</v>
      </c>
      <c r="B14" s="87">
        <v>5804230</v>
      </c>
      <c r="C14" s="87">
        <v>0</v>
      </c>
      <c r="D14" s="87">
        <f t="shared" si="2"/>
        <v>5804230</v>
      </c>
      <c r="E14" s="87">
        <v>651263</v>
      </c>
      <c r="F14" s="87">
        <v>650974</v>
      </c>
      <c r="G14" s="87">
        <f t="shared" si="1"/>
        <v>5152967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53590110</v>
      </c>
      <c r="C20" s="111">
        <f t="shared" ref="C20:F20" si="3">+C22+C23+C24+C25</f>
        <v>0</v>
      </c>
      <c r="D20" s="111">
        <f t="shared" si="3"/>
        <v>53590110</v>
      </c>
      <c r="E20" s="111">
        <f t="shared" si="3"/>
        <v>11659189</v>
      </c>
      <c r="F20" s="111">
        <f t="shared" si="3"/>
        <v>11659189</v>
      </c>
      <c r="G20" s="111">
        <f>+G22+G23+G24+G25</f>
        <v>41930921</v>
      </c>
      <c r="J20" s="154">
        <f>+B20-'FORMATO 6A'!C83</f>
        <v>-0.38000000268220901</v>
      </c>
      <c r="K20" s="154">
        <f>+C20-'FORMATO 6A'!D83</f>
        <v>0</v>
      </c>
      <c r="L20" s="154">
        <f>+D20-'FORMATO 6A'!E83</f>
        <v>-0.38000000268220901</v>
      </c>
      <c r="M20" s="154">
        <f>+E20-'FORMATO 6A'!F83</f>
        <v>1</v>
      </c>
      <c r="N20" s="154">
        <f>+F20-'FORMATO 6A'!G83</f>
        <v>1</v>
      </c>
      <c r="O20" s="154">
        <f>+G20-'FORMATO 6A'!H83</f>
        <v>-1.380000002682209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16739966</v>
      </c>
      <c r="C22" s="87">
        <v>0</v>
      </c>
      <c r="D22" s="87">
        <f>+B22+C22</f>
        <v>16739966</v>
      </c>
      <c r="E22" s="87">
        <v>3551456</v>
      </c>
      <c r="F22" s="87">
        <v>3551456</v>
      </c>
      <c r="G22" s="87">
        <f>+D22-E22</f>
        <v>13188510</v>
      </c>
    </row>
    <row r="23" spans="1:15" x14ac:dyDescent="0.25">
      <c r="A23" s="14" t="s">
        <v>387</v>
      </c>
      <c r="B23" s="87">
        <v>16577221</v>
      </c>
      <c r="C23" s="87">
        <v>0</v>
      </c>
      <c r="D23" s="87">
        <f t="shared" ref="D23:D25" si="4">+B23+C23</f>
        <v>16577221</v>
      </c>
      <c r="E23" s="87">
        <v>3742405</v>
      </c>
      <c r="F23" s="87">
        <v>3742405</v>
      </c>
      <c r="G23" s="87">
        <f t="shared" ref="G23:G25" si="5">+D23-E23</f>
        <v>12834816</v>
      </c>
    </row>
    <row r="24" spans="1:15" x14ac:dyDescent="0.25">
      <c r="A24" s="14" t="s">
        <v>388</v>
      </c>
      <c r="B24" s="87">
        <v>12170639</v>
      </c>
      <c r="C24" s="87">
        <v>0</v>
      </c>
      <c r="D24" s="87">
        <f t="shared" si="4"/>
        <v>12170639</v>
      </c>
      <c r="E24" s="87">
        <v>2472982</v>
      </c>
      <c r="F24" s="87">
        <v>2472982</v>
      </c>
      <c r="G24" s="87">
        <f t="shared" si="5"/>
        <v>9697657</v>
      </c>
    </row>
    <row r="25" spans="1:15" x14ac:dyDescent="0.25">
      <c r="A25" s="14" t="s">
        <v>389</v>
      </c>
      <c r="B25" s="87">
        <v>8102284</v>
      </c>
      <c r="C25" s="87">
        <v>0</v>
      </c>
      <c r="D25" s="87">
        <f t="shared" si="4"/>
        <v>8102284</v>
      </c>
      <c r="E25" s="87">
        <v>1892346</v>
      </c>
      <c r="F25" s="87">
        <v>1892346</v>
      </c>
      <c r="G25" s="87">
        <f t="shared" si="5"/>
        <v>6209938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69914795</v>
      </c>
      <c r="C31" s="86">
        <f t="shared" ref="C31:F31" si="6">+C9+C20</f>
        <v>0</v>
      </c>
      <c r="D31" s="86">
        <f t="shared" si="6"/>
        <v>69914795</v>
      </c>
      <c r="E31" s="86">
        <f t="shared" si="6"/>
        <v>13486237</v>
      </c>
      <c r="F31" s="86">
        <f t="shared" si="6"/>
        <v>13485948</v>
      </c>
      <c r="G31" s="86">
        <f>+G9+G20</f>
        <v>56428558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2" t="s">
        <v>464</v>
      </c>
      <c r="B39" s="222"/>
      <c r="C39" s="222"/>
      <c r="D39" s="222" t="s">
        <v>452</v>
      </c>
      <c r="E39" s="222"/>
      <c r="F39" s="222"/>
      <c r="G39" s="222"/>
    </row>
    <row r="40" spans="1:7" x14ac:dyDescent="0.25">
      <c r="A40" s="222" t="s">
        <v>448</v>
      </c>
      <c r="B40" s="222"/>
      <c r="C40" s="222"/>
      <c r="D40" s="222" t="s">
        <v>453</v>
      </c>
      <c r="E40" s="222"/>
      <c r="F40" s="222"/>
      <c r="G40" s="222"/>
    </row>
    <row r="43" spans="1:7" ht="22.5" customHeight="1" x14ac:dyDescent="0.25">
      <c r="A43" s="286" t="s">
        <v>456</v>
      </c>
      <c r="B43" s="115">
        <v>66986135</v>
      </c>
      <c r="C43" s="115">
        <v>2218893</v>
      </c>
      <c r="D43" s="115">
        <f>+B43+C43</f>
        <v>69205028</v>
      </c>
      <c r="E43" s="115">
        <v>65087171</v>
      </c>
      <c r="F43" s="115">
        <v>64790811</v>
      </c>
      <c r="G43" s="175">
        <f>+D43-E43</f>
        <v>4117857</v>
      </c>
    </row>
    <row r="44" spans="1:7" x14ac:dyDescent="0.25">
      <c r="A44" s="286"/>
    </row>
    <row r="45" spans="1:7" x14ac:dyDescent="0.25">
      <c r="B45" s="154">
        <f>+B43-B31</f>
        <v>-2928660</v>
      </c>
      <c r="C45" s="154">
        <f t="shared" ref="C45:G45" si="7">+C43-C31</f>
        <v>2218893</v>
      </c>
      <c r="D45" s="154">
        <f t="shared" si="7"/>
        <v>-709767</v>
      </c>
      <c r="E45" s="154">
        <f t="shared" si="7"/>
        <v>51600934</v>
      </c>
      <c r="F45" s="154">
        <f t="shared" si="7"/>
        <v>51304863</v>
      </c>
      <c r="G45" s="154">
        <f t="shared" si="7"/>
        <v>-52310701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zoomScaleNormal="100" zoomScaleSheetLayoutView="100" workbookViewId="0">
      <selection activeCell="H84" sqref="H84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80" t="s">
        <v>119</v>
      </c>
      <c r="B2" s="181"/>
      <c r="C2" s="181"/>
      <c r="D2" s="181"/>
      <c r="E2" s="181"/>
      <c r="F2" s="181"/>
      <c r="G2" s="181"/>
      <c r="H2" s="282"/>
    </row>
    <row r="3" spans="1:8" x14ac:dyDescent="0.25">
      <c r="A3" s="218" t="s">
        <v>295</v>
      </c>
      <c r="B3" s="237"/>
      <c r="C3" s="237"/>
      <c r="D3" s="237"/>
      <c r="E3" s="237"/>
      <c r="F3" s="237"/>
      <c r="G3" s="237"/>
      <c r="H3" s="283"/>
    </row>
    <row r="4" spans="1:8" x14ac:dyDescent="0.25">
      <c r="A4" s="218" t="s">
        <v>450</v>
      </c>
      <c r="B4" s="237"/>
      <c r="C4" s="237"/>
      <c r="D4" s="237"/>
      <c r="E4" s="237"/>
      <c r="F4" s="237"/>
      <c r="G4" s="237"/>
      <c r="H4" s="283"/>
    </row>
    <row r="5" spans="1:8" x14ac:dyDescent="0.25">
      <c r="A5" s="218" t="s">
        <v>467</v>
      </c>
      <c r="B5" s="237"/>
      <c r="C5" s="237"/>
      <c r="D5" s="237"/>
      <c r="E5" s="237"/>
      <c r="F5" s="237"/>
      <c r="G5" s="237"/>
      <c r="H5" s="283"/>
    </row>
    <row r="6" spans="1:8" ht="15.75" thickBot="1" x14ac:dyDescent="0.3">
      <c r="A6" s="220" t="s">
        <v>1</v>
      </c>
      <c r="B6" s="238"/>
      <c r="C6" s="238"/>
      <c r="D6" s="238"/>
      <c r="E6" s="238"/>
      <c r="F6" s="238"/>
      <c r="G6" s="238"/>
      <c r="H6" s="284"/>
    </row>
    <row r="7" spans="1:8" ht="15.75" thickBot="1" x14ac:dyDescent="0.3">
      <c r="A7" s="180" t="s">
        <v>180</v>
      </c>
      <c r="B7" s="182"/>
      <c r="C7" s="289" t="s">
        <v>297</v>
      </c>
      <c r="D7" s="290"/>
      <c r="E7" s="290"/>
      <c r="F7" s="290"/>
      <c r="G7" s="291"/>
      <c r="H7" s="275" t="s">
        <v>298</v>
      </c>
    </row>
    <row r="8" spans="1:8" ht="26.25" thickBot="1" x14ac:dyDescent="0.3">
      <c r="A8" s="220"/>
      <c r="B8" s="221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6"/>
    </row>
    <row r="9" spans="1:8" x14ac:dyDescent="0.25">
      <c r="A9" s="201"/>
      <c r="B9" s="292"/>
      <c r="C9" s="87"/>
      <c r="D9" s="87"/>
      <c r="E9" s="87"/>
      <c r="F9" s="87"/>
      <c r="G9" s="87"/>
      <c r="H9" s="87"/>
    </row>
    <row r="10" spans="1:8" ht="16.5" customHeight="1" x14ac:dyDescent="0.25">
      <c r="A10" s="245" t="s">
        <v>390</v>
      </c>
      <c r="B10" s="247"/>
      <c r="C10" s="86">
        <f>+C11+C21+C30+C41</f>
        <v>16324685</v>
      </c>
      <c r="D10" s="86">
        <f t="shared" ref="D10:H10" si="0">+D11+D21+D30+D41</f>
        <v>0</v>
      </c>
      <c r="E10" s="86">
        <f t="shared" si="0"/>
        <v>16324685</v>
      </c>
      <c r="F10" s="86">
        <f t="shared" si="0"/>
        <v>1827048</v>
      </c>
      <c r="G10" s="86">
        <f t="shared" si="0"/>
        <v>1826759</v>
      </c>
      <c r="H10" s="86">
        <f t="shared" si="0"/>
        <v>14497637</v>
      </c>
    </row>
    <row r="11" spans="1:8" x14ac:dyDescent="0.25">
      <c r="A11" s="250" t="s">
        <v>439</v>
      </c>
      <c r="B11" s="269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50" t="s">
        <v>440</v>
      </c>
      <c r="B21" s="269"/>
      <c r="C21" s="81">
        <f>SUM(C22:C28)</f>
        <v>16324685</v>
      </c>
      <c r="D21" s="81">
        <f t="shared" ref="D21:H21" si="4">SUM(D22:D28)</f>
        <v>0</v>
      </c>
      <c r="E21" s="81">
        <f t="shared" si="4"/>
        <v>16324685</v>
      </c>
      <c r="F21" s="81">
        <f t="shared" si="4"/>
        <v>1827048</v>
      </c>
      <c r="G21" s="81">
        <f t="shared" si="4"/>
        <v>1826759</v>
      </c>
      <c r="H21" s="81">
        <f t="shared" si="4"/>
        <v>14497637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v>16324685</v>
      </c>
      <c r="D26" s="82">
        <f>+'FORMATO 6A'!D8</f>
        <v>0</v>
      </c>
      <c r="E26" s="82">
        <f t="shared" si="6"/>
        <v>16324685</v>
      </c>
      <c r="F26" s="82">
        <f>+'FORMATO 6B'!E9</f>
        <v>1827048</v>
      </c>
      <c r="G26" s="82">
        <v>1826759</v>
      </c>
      <c r="H26" s="82">
        <f t="shared" si="5"/>
        <v>14497637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50" t="s">
        <v>441</v>
      </c>
      <c r="B30" s="269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5" t="s">
        <v>442</v>
      </c>
      <c r="B41" s="288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50" t="s">
        <v>419</v>
      </c>
      <c r="B47" s="269"/>
      <c r="C47" s="81">
        <f>+C48+C58+C67+C78</f>
        <v>53590110.380000003</v>
      </c>
      <c r="D47" s="81">
        <f t="shared" ref="D47:H47" si="13">+D48+D58+D67+D78</f>
        <v>0</v>
      </c>
      <c r="E47" s="81">
        <f t="shared" si="13"/>
        <v>53590110.380000003</v>
      </c>
      <c r="F47" s="81">
        <f t="shared" si="13"/>
        <v>11659188</v>
      </c>
      <c r="G47" s="81">
        <f t="shared" si="13"/>
        <v>11659188</v>
      </c>
      <c r="H47" s="81">
        <f t="shared" si="13"/>
        <v>41930922.380000003</v>
      </c>
    </row>
    <row r="48" spans="1:8" x14ac:dyDescent="0.25">
      <c r="A48" s="250" t="s">
        <v>439</v>
      </c>
      <c r="B48" s="269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50" t="s">
        <v>440</v>
      </c>
      <c r="B58" s="269"/>
      <c r="C58" s="81">
        <f>SUM(C59:C65)</f>
        <v>53590110.380000003</v>
      </c>
      <c r="D58" s="81">
        <f t="shared" ref="D58:H58" si="17">SUM(D59:D65)</f>
        <v>0</v>
      </c>
      <c r="E58" s="81">
        <f t="shared" si="17"/>
        <v>53590110.380000003</v>
      </c>
      <c r="F58" s="81">
        <f t="shared" si="17"/>
        <v>11659188</v>
      </c>
      <c r="G58" s="81">
        <f t="shared" si="17"/>
        <v>11659188</v>
      </c>
      <c r="H58" s="81">
        <f t="shared" si="17"/>
        <v>41930922.380000003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53590110.380000003</v>
      </c>
      <c r="D63" s="82">
        <f>+'FORMATO 6A'!D83</f>
        <v>0</v>
      </c>
      <c r="E63" s="82">
        <f>+C63+D63</f>
        <v>53590110.380000003</v>
      </c>
      <c r="F63" s="82">
        <f>+'FORMATO 6A'!F83</f>
        <v>11659188</v>
      </c>
      <c r="G63" s="82">
        <f>+F63</f>
        <v>11659188</v>
      </c>
      <c r="H63" s="82">
        <f>+E63-F63</f>
        <v>41930922.380000003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50" t="s">
        <v>441</v>
      </c>
      <c r="B67" s="269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8"/>
      <c r="B74" s="159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5" t="s">
        <v>442</v>
      </c>
      <c r="B78" s="288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50" t="s">
        <v>376</v>
      </c>
      <c r="B84" s="269"/>
      <c r="C84" s="81">
        <f>+C10+C47</f>
        <v>69914795.379999995</v>
      </c>
      <c r="D84" s="81">
        <f t="shared" ref="D84:G84" si="28">+D10+D47</f>
        <v>0</v>
      </c>
      <c r="E84" s="81">
        <f t="shared" si="28"/>
        <v>69914795.379999995</v>
      </c>
      <c r="F84" s="81">
        <f t="shared" si="28"/>
        <v>13486236</v>
      </c>
      <c r="G84" s="81">
        <f t="shared" si="28"/>
        <v>13485947</v>
      </c>
      <c r="H84" s="81">
        <f>+H10+H47</f>
        <v>56428559.380000003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2" t="s">
        <v>461</v>
      </c>
      <c r="B91" s="222"/>
      <c r="C91" s="222"/>
      <c r="D91" s="285" t="s">
        <v>452</v>
      </c>
      <c r="E91" s="285"/>
      <c r="F91" s="285"/>
      <c r="G91" s="285"/>
      <c r="H91" s="285"/>
    </row>
    <row r="92" spans="1:8" x14ac:dyDescent="0.25">
      <c r="A92" s="222" t="s">
        <v>448</v>
      </c>
      <c r="B92" s="222"/>
      <c r="C92" s="222"/>
      <c r="D92" s="285" t="s">
        <v>453</v>
      </c>
      <c r="E92" s="285"/>
      <c r="F92" s="285"/>
      <c r="G92" s="285"/>
      <c r="H92" s="285"/>
    </row>
    <row r="97" spans="2:8" x14ac:dyDescent="0.25">
      <c r="B97" s="156" t="s">
        <v>455</v>
      </c>
      <c r="C97" s="115">
        <v>66986135</v>
      </c>
      <c r="D97" s="115">
        <v>2218893</v>
      </c>
      <c r="E97" s="115">
        <f>+C97+D97</f>
        <v>69205028</v>
      </c>
      <c r="F97" s="115">
        <v>65087171</v>
      </c>
      <c r="G97" s="115">
        <v>64790811</v>
      </c>
      <c r="H97" s="175">
        <f>+E97-F97</f>
        <v>4117857</v>
      </c>
    </row>
    <row r="98" spans="2:8" x14ac:dyDescent="0.25">
      <c r="C98" s="101">
        <f t="shared" ref="C98:H98" si="29">+C97-C84</f>
        <v>-2928660.3799999952</v>
      </c>
      <c r="D98" s="101">
        <f t="shared" si="29"/>
        <v>2218893</v>
      </c>
      <c r="E98" s="101">
        <f t="shared" si="29"/>
        <v>-709767.37999999523</v>
      </c>
      <c r="F98" s="101">
        <f t="shared" si="29"/>
        <v>51600935</v>
      </c>
      <c r="G98" s="101">
        <f t="shared" si="29"/>
        <v>51304864</v>
      </c>
      <c r="H98" s="101">
        <f t="shared" si="29"/>
        <v>-52310702.380000003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selection activeCell="E52" sqref="E52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3" t="s">
        <v>119</v>
      </c>
      <c r="B2" s="294"/>
      <c r="C2" s="294"/>
      <c r="D2" s="294"/>
      <c r="E2" s="294"/>
      <c r="F2" s="294"/>
      <c r="G2" s="295"/>
    </row>
    <row r="3" spans="1:10" x14ac:dyDescent="0.25">
      <c r="A3" s="296" t="s">
        <v>295</v>
      </c>
      <c r="B3" s="297"/>
      <c r="C3" s="297"/>
      <c r="D3" s="297"/>
      <c r="E3" s="297"/>
      <c r="F3" s="297"/>
      <c r="G3" s="298"/>
    </row>
    <row r="4" spans="1:10" x14ac:dyDescent="0.25">
      <c r="A4" s="296" t="s">
        <v>451</v>
      </c>
      <c r="B4" s="297"/>
      <c r="C4" s="297"/>
      <c r="D4" s="297"/>
      <c r="E4" s="297"/>
      <c r="F4" s="297"/>
      <c r="G4" s="298"/>
    </row>
    <row r="5" spans="1:10" x14ac:dyDescent="0.25">
      <c r="A5" s="296" t="s">
        <v>457</v>
      </c>
      <c r="B5" s="297"/>
      <c r="C5" s="297"/>
      <c r="D5" s="297"/>
      <c r="E5" s="297"/>
      <c r="F5" s="297"/>
      <c r="G5" s="298"/>
    </row>
    <row r="6" spans="1:10" ht="15.75" thickBot="1" x14ac:dyDescent="0.3">
      <c r="A6" s="299" t="s">
        <v>1</v>
      </c>
      <c r="B6" s="300"/>
      <c r="C6" s="300"/>
      <c r="D6" s="300"/>
      <c r="E6" s="300"/>
      <c r="F6" s="300"/>
      <c r="G6" s="301"/>
    </row>
    <row r="7" spans="1:10" ht="15.75" thickBot="1" x14ac:dyDescent="0.3">
      <c r="A7" s="302" t="s">
        <v>180</v>
      </c>
      <c r="B7" s="304" t="s">
        <v>297</v>
      </c>
      <c r="C7" s="305"/>
      <c r="D7" s="305"/>
      <c r="E7" s="305"/>
      <c r="F7" s="306"/>
      <c r="G7" s="307" t="s">
        <v>298</v>
      </c>
    </row>
    <row r="8" spans="1:10" ht="30.75" thickBot="1" x14ac:dyDescent="0.3">
      <c r="A8" s="303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8"/>
    </row>
    <row r="9" spans="1:10" ht="32.1" customHeight="1" x14ac:dyDescent="0.25">
      <c r="A9" s="117" t="s">
        <v>421</v>
      </c>
      <c r="B9" s="122">
        <f>+B10+B11+B12+B15+B16+B19</f>
        <v>8667131</v>
      </c>
      <c r="C9" s="122">
        <f t="shared" ref="C9:F9" si="0">+C10+C11+C12+C15+C16+C19</f>
        <v>0</v>
      </c>
      <c r="D9" s="122">
        <f t="shared" si="0"/>
        <v>8667131</v>
      </c>
      <c r="E9" s="122">
        <f>+E10+E11+E12+E15+E16+E19</f>
        <v>1656265</v>
      </c>
      <c r="F9" s="122">
        <f t="shared" si="0"/>
        <v>1656265</v>
      </c>
      <c r="G9" s="122">
        <f>+G10+G11+G12+G15+G16+G19</f>
        <v>7010866</v>
      </c>
      <c r="I9" s="167"/>
      <c r="J9" s="101"/>
    </row>
    <row r="10" spans="1:10" ht="32.1" customHeight="1" x14ac:dyDescent="0.25">
      <c r="A10" s="134" t="s">
        <v>422</v>
      </c>
      <c r="B10" s="135">
        <v>8053785</v>
      </c>
      <c r="C10" s="136">
        <v>0</v>
      </c>
      <c r="D10" s="136">
        <f>+B10+C10</f>
        <v>8053785</v>
      </c>
      <c r="E10" s="136">
        <v>1545450</v>
      </c>
      <c r="F10" s="136">
        <v>1545450</v>
      </c>
      <c r="G10" s="136">
        <f>+D10-E10</f>
        <v>6508335</v>
      </c>
      <c r="H10" s="137"/>
      <c r="I10" s="170"/>
      <c r="J10" s="101"/>
    </row>
    <row r="11" spans="1:10" ht="32.1" customHeight="1" x14ac:dyDescent="0.25">
      <c r="A11" s="134" t="s">
        <v>423</v>
      </c>
      <c r="B11" s="135">
        <v>613346</v>
      </c>
      <c r="C11" s="136">
        <v>0</v>
      </c>
      <c r="D11" s="136">
        <f>+B11+C11</f>
        <v>613346</v>
      </c>
      <c r="E11" s="136">
        <v>110815</v>
      </c>
      <c r="F11" s="136">
        <v>110815</v>
      </c>
      <c r="G11" s="136">
        <f>+D11-E11</f>
        <v>502531</v>
      </c>
      <c r="H11" s="137"/>
      <c r="I11" s="170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0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0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2">
        <f>+B22+B23+B24+B27+B28+B31</f>
        <v>52396541</v>
      </c>
      <c r="C21" s="122">
        <f t="shared" ref="C21:E21" si="3">+C22+C23+C24+C27+C28+C31</f>
        <v>0</v>
      </c>
      <c r="D21" s="122">
        <f>+D22+D23+D24+D27+D28+D31</f>
        <v>52396541</v>
      </c>
      <c r="E21" s="122">
        <f t="shared" si="3"/>
        <v>9892319</v>
      </c>
      <c r="F21" s="122">
        <f>+F22+F23+F24+F27+F28+F31</f>
        <v>9892319</v>
      </c>
      <c r="G21" s="122">
        <f>+G22+G23+G24+G27+G28+G31</f>
        <v>42504222</v>
      </c>
      <c r="J21" s="101"/>
      <c r="L21" s="172"/>
    </row>
    <row r="22" spans="1:12" ht="32.1" customHeight="1" x14ac:dyDescent="0.25">
      <c r="A22" s="134" t="s">
        <v>422</v>
      </c>
      <c r="B22" s="135">
        <v>28109729</v>
      </c>
      <c r="C22" s="136">
        <v>0</v>
      </c>
      <c r="D22" s="136">
        <f>B22+C22</f>
        <v>28109729</v>
      </c>
      <c r="E22" s="136">
        <v>5575405</v>
      </c>
      <c r="F22" s="136">
        <v>5575405</v>
      </c>
      <c r="G22" s="136">
        <f t="shared" ref="G22:G23" si="4">+D22-E22</f>
        <v>22534324</v>
      </c>
      <c r="I22" s="170"/>
      <c r="J22" s="101"/>
      <c r="L22" s="172"/>
    </row>
    <row r="23" spans="1:12" ht="32.1" customHeight="1" x14ac:dyDescent="0.25">
      <c r="A23" s="134" t="s">
        <v>423</v>
      </c>
      <c r="B23" s="135">
        <v>24286812</v>
      </c>
      <c r="C23" s="136">
        <v>0</v>
      </c>
      <c r="D23" s="136">
        <f>+B23+C23</f>
        <v>24286812</v>
      </c>
      <c r="E23" s="136">
        <v>4316914</v>
      </c>
      <c r="F23" s="136">
        <v>4316914</v>
      </c>
      <c r="G23" s="136">
        <f t="shared" si="4"/>
        <v>19969898</v>
      </c>
      <c r="H23" s="137"/>
      <c r="I23" s="170"/>
      <c r="J23" s="173"/>
      <c r="L23" s="172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3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3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0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61063672</v>
      </c>
      <c r="C32" s="122">
        <f>+C9+C21</f>
        <v>0</v>
      </c>
      <c r="D32" s="122">
        <f>+D9+D21</f>
        <v>61063672</v>
      </c>
      <c r="E32" s="122">
        <f t="shared" ref="E32" si="11">+E9+E21</f>
        <v>11548584</v>
      </c>
      <c r="F32" s="122">
        <f>+F9+F21</f>
        <v>11548584</v>
      </c>
      <c r="G32" s="122">
        <f>+G9+G21</f>
        <v>49515088</v>
      </c>
      <c r="L32" s="171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2" t="s">
        <v>468</v>
      </c>
      <c r="B39" s="222"/>
      <c r="C39" s="222"/>
      <c r="D39" s="285" t="s">
        <v>452</v>
      </c>
      <c r="E39" s="285"/>
      <c r="F39" s="285"/>
      <c r="G39" s="285"/>
    </row>
    <row r="40" spans="1:7" x14ac:dyDescent="0.25">
      <c r="A40" s="222" t="s">
        <v>448</v>
      </c>
      <c r="B40" s="222"/>
      <c r="C40" s="222"/>
      <c r="D40" s="285" t="s">
        <v>453</v>
      </c>
      <c r="E40" s="285"/>
      <c r="F40" s="285"/>
      <c r="G40" s="285"/>
    </row>
    <row r="46" spans="1:7" x14ac:dyDescent="0.25">
      <c r="B46" s="101">
        <f>+'FORMATO 6A'!C9</f>
        <v>8667131</v>
      </c>
      <c r="C46" s="101">
        <f>+'FORMATO 6A'!D9</f>
        <v>0</v>
      </c>
      <c r="D46" s="101">
        <f>+'FORMATO 6A'!E9</f>
        <v>867131</v>
      </c>
      <c r="E46" s="101">
        <f>+'FORMATO 6A'!F9</f>
        <v>1430980</v>
      </c>
      <c r="F46" s="101">
        <f>+'FORMATO 6A'!G9</f>
        <v>1430980</v>
      </c>
      <c r="G46" s="101">
        <f>+D46-F46</f>
        <v>-563849</v>
      </c>
    </row>
    <row r="47" spans="1:7" x14ac:dyDescent="0.25">
      <c r="B47" s="101">
        <f>+'FORMATO 6A'!C84</f>
        <v>52396541.380000003</v>
      </c>
      <c r="C47" s="101">
        <f>+'FORMATO 6A'!D84</f>
        <v>0</v>
      </c>
      <c r="D47" s="101">
        <f>+'FORMATO 6A'!E84</f>
        <v>52396541.380000003</v>
      </c>
      <c r="E47" s="101">
        <f>+'FORMATO 6A'!F84</f>
        <v>11450157</v>
      </c>
      <c r="F47" s="101">
        <f>+'FORMATO 6A'!G84</f>
        <v>11450157</v>
      </c>
      <c r="G47" s="101">
        <f>+D47-F47</f>
        <v>40946384.380000003</v>
      </c>
    </row>
    <row r="48" spans="1:7" x14ac:dyDescent="0.25">
      <c r="B48" s="163">
        <f>+B46+B47</f>
        <v>61063672.380000003</v>
      </c>
      <c r="C48" s="163">
        <f t="shared" ref="C48:G48" si="12">+C46+C47</f>
        <v>0</v>
      </c>
      <c r="D48" s="163">
        <f t="shared" si="12"/>
        <v>53263672.380000003</v>
      </c>
      <c r="E48" s="163">
        <f>+E46+E47</f>
        <v>12881137</v>
      </c>
      <c r="F48" s="163">
        <f t="shared" si="12"/>
        <v>12881137</v>
      </c>
      <c r="G48" s="163">
        <f t="shared" si="12"/>
        <v>40382535.380000003</v>
      </c>
    </row>
    <row r="50" spans="2:7" x14ac:dyDescent="0.25">
      <c r="B50" s="101">
        <f>+B48-B32</f>
        <v>0.38000000268220901</v>
      </c>
      <c r="C50" s="101">
        <f>+C48-C32</f>
        <v>0</v>
      </c>
      <c r="D50" s="101">
        <f t="shared" ref="D50:G50" si="13">+D48-D32</f>
        <v>-7799999.6199999973</v>
      </c>
      <c r="E50" s="101">
        <f>+E48-E32</f>
        <v>1332553</v>
      </c>
      <c r="F50" s="101">
        <f t="shared" si="13"/>
        <v>1332553</v>
      </c>
      <c r="G50" s="101">
        <f t="shared" si="13"/>
        <v>-9132552.6199999973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2022-07-07T16:55:45Z</cp:lastPrinted>
  <dcterms:created xsi:type="dcterms:W3CDTF">2016-11-15T23:13:57Z</dcterms:created>
  <dcterms:modified xsi:type="dcterms:W3CDTF">2023-04-21T20:28:25Z</dcterms:modified>
</cp:coreProperties>
</file>