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DET\"/>
    </mc:Choice>
  </mc:AlternateContent>
  <xr:revisionPtr revIDLastSave="0" documentId="13_ncr:1_{872AC5D5-F8D2-4DF1-94DA-38ECF56BFEE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6" l="1"/>
  <c r="G41" i="6"/>
  <c r="J19" i="5"/>
  <c r="I17" i="5"/>
  <c r="H17" i="5"/>
  <c r="H43" i="5" s="1"/>
  <c r="G17" i="5"/>
  <c r="F17" i="5"/>
  <c r="I43" i="5"/>
  <c r="G43" i="5"/>
  <c r="F43" i="5"/>
  <c r="F9" i="4"/>
  <c r="G15" i="4"/>
  <c r="G10" i="4"/>
  <c r="D9" i="1"/>
  <c r="H67" i="1"/>
  <c r="H62" i="1"/>
  <c r="H58" i="1"/>
  <c r="H31" i="1"/>
  <c r="C17" i="1"/>
  <c r="C9" i="1"/>
  <c r="C47" i="1" s="1"/>
  <c r="G28" i="6"/>
  <c r="G18" i="6"/>
  <c r="G26" i="6"/>
  <c r="G24" i="6"/>
  <c r="G23" i="6"/>
  <c r="G22" i="6"/>
  <c r="G21" i="6"/>
  <c r="G19" i="6"/>
  <c r="G112" i="6"/>
  <c r="G36" i="6"/>
  <c r="G35" i="6"/>
  <c r="G34" i="6"/>
  <c r="G32" i="6"/>
  <c r="G31" i="6"/>
  <c r="G30" i="6"/>
  <c r="G29" i="6"/>
  <c r="G25" i="6"/>
  <c r="G20" i="6"/>
  <c r="E21" i="7"/>
  <c r="F21" i="7" s="1"/>
  <c r="G16" i="4"/>
  <c r="E10" i="7" s="1"/>
  <c r="F10" i="7" s="1"/>
  <c r="G37" i="6"/>
  <c r="F9" i="6"/>
  <c r="G101" i="6"/>
  <c r="F104" i="6"/>
  <c r="G61" i="5"/>
  <c r="G16" i="6"/>
  <c r="G15" i="6"/>
  <c r="G14" i="6"/>
  <c r="G13" i="6"/>
  <c r="G12" i="6"/>
  <c r="G11" i="6"/>
  <c r="G10" i="6"/>
  <c r="F9" i="9" l="1"/>
  <c r="F8" i="9" s="1"/>
  <c r="G11" i="4"/>
  <c r="G9" i="4" s="1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G13" i="5"/>
  <c r="H13" i="5" s="1"/>
  <c r="J58" i="5"/>
  <c r="F94" i="6"/>
  <c r="E53" i="6"/>
  <c r="G31" i="1"/>
  <c r="E11" i="6"/>
  <c r="D9" i="6"/>
  <c r="B10" i="7"/>
  <c r="H61" i="5"/>
  <c r="F30" i="5"/>
  <c r="I13" i="5" l="1"/>
  <c r="G14" i="5"/>
  <c r="I14" i="5" s="1"/>
  <c r="J14" i="5" s="1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I61" i="5" l="1"/>
  <c r="J61" i="5" s="1"/>
  <c r="G68" i="4"/>
  <c r="I57" i="5" l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D47" i="6"/>
  <c r="D8" i="6" l="1"/>
  <c r="D160" i="6" s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C8" i="6" l="1"/>
  <c r="C160" i="6" s="1"/>
  <c r="B8" i="7" s="1"/>
  <c r="B30" i="7" s="1"/>
  <c r="C25" i="8" s="1"/>
  <c r="C20" i="8" s="1"/>
  <c r="C9" i="8" s="1"/>
  <c r="C83" i="8" s="1"/>
  <c r="J62" i="5"/>
  <c r="H68" i="5"/>
  <c r="G57" i="4"/>
  <c r="B8" i="9"/>
  <c r="B31" i="9" s="1"/>
  <c r="E8" i="6"/>
  <c r="J70" i="5"/>
  <c r="D9" i="9"/>
  <c r="G9" i="9" s="1"/>
  <c r="C8" i="9"/>
  <c r="E8" i="9"/>
  <c r="F8" i="6"/>
  <c r="G68" i="5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H36" i="5" s="1"/>
  <c r="I36" i="5" s="1"/>
  <c r="J36" i="5" s="1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31" i="5" l="1"/>
  <c r="J31" i="5" s="1"/>
  <c r="J30" i="5" s="1"/>
  <c r="G30" i="5"/>
  <c r="G73" i="5" s="1"/>
  <c r="H35" i="5"/>
  <c r="J35" i="5" s="1"/>
  <c r="H16" i="5"/>
  <c r="J17" i="5"/>
  <c r="J43" i="5" s="1"/>
  <c r="J73" i="5" s="1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F73" i="5" l="1"/>
  <c r="C10" i="7"/>
  <c r="I34" i="5"/>
  <c r="I35" i="5"/>
  <c r="I30" i="5"/>
  <c r="I16" i="5"/>
  <c r="J16" i="5"/>
  <c r="H30" i="5"/>
  <c r="H73" i="5" s="1"/>
  <c r="H37" i="5"/>
  <c r="I39" i="5"/>
  <c r="J39" i="5" s="1"/>
  <c r="E22" i="4"/>
  <c r="E23" i="4" l="1"/>
  <c r="E24" i="4" s="1"/>
  <c r="E33" i="4" s="1"/>
  <c r="I37" i="5"/>
  <c r="I7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G67" i="1"/>
  <c r="G62" i="1"/>
  <c r="H56" i="1"/>
  <c r="G56" i="1"/>
  <c r="H42" i="1"/>
  <c r="H38" i="1"/>
  <c r="G38" i="1"/>
  <c r="H27" i="1"/>
  <c r="G27" i="1"/>
  <c r="H23" i="1"/>
  <c r="G23" i="1"/>
  <c r="H19" i="1"/>
  <c r="G19" i="1"/>
  <c r="G9" i="1"/>
  <c r="D59" i="1"/>
  <c r="C59" i="1"/>
  <c r="D38" i="1"/>
  <c r="C38" i="1"/>
  <c r="D31" i="1"/>
  <c r="C31" i="1"/>
  <c r="D25" i="1"/>
  <c r="C25" i="1"/>
  <c r="J37" i="5" l="1"/>
  <c r="H47" i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61" i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<sst xmlns="http://schemas.openxmlformats.org/spreadsheetml/2006/main" count="663" uniqueCount="459">
  <si>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</si>
  <si>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</si>
  <si>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</si>
  <si>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</si>
  <si>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</si>
  <si>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</si>
  <si>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</si>
  <si>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</si>
  <si>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</si>
  <si>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</si>
  <si>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</si>
  <si>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</si>
  <si>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</si>
  <si>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</si>
  <si>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</si>
  <si>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</si>
  <si>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</si>
  <si>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</si>
  <si>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</si>
  <si>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</si>
  <si>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</si>
  <si>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</si>
  <si>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</si>
  <si>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</si>
  <si>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</si>
  <si>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</si>
  <si>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</si>
  <si>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</si>
  <si>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</si>
  <si>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</si>
  <si>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</si>
  <si>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</si>
  <si>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</si>
  <si>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</si>
  <si>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</si>
  <si>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</si>
  <si>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</si>
  <si>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</si>
  <si>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</si>
  <si>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</si>
  <si>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</si>
  <si>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</si>
  <si>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</si>
  <si>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</si>
  <si>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</si>
  <si>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</si>
  <si>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</si>
  <si>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</si>
  <si>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</si>
  <si>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</si>
  <si>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</si>
  <si>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</si>
  <si>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</si>
  <si>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</si>
  <si>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</si>
  <si>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</si>
  <si>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</si>
  <si>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</si>
  <si>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</si>
  <si>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</si>
  <si>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</si>
  <si>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</si>
  <si>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</si>
  <si>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</si>
  <si>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</si>
  <si>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</si>
  <si>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</si>
  <si>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</si>
  <si>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</si>
  <si>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</si>
  <si>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</si>
  <si>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</si>
  <si>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</si>
  <si>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</si>
  <si>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</si>
  <si>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</si>
  <si>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</si>
  <si>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</si>
  <si>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</si>
  <si>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</si>
  <si>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</si>
  <si>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</si>
  <si>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</si>
  <si>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</si>
  <si>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</si>
  <si>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</si>
  <si>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</si>
  <si>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</si>
  <si>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</si>
  <si>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</si>
  <si>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</si>
  <si>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</si>
  <si>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</si>
  <si>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</si>
  <si>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</si>
  <si>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</si>
  <si>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</si>
  <si>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</si>
  <si>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</si>
  <si>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</si>
  <si>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</si>
  <si>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</si>
  <si>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</si>
  <si>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</si>
  <si>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</si>
  <si>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</si>
  <si>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</si>
  <si>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</si>
  <si>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</si>
  <si>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</si>
  <si>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</si>
  <si>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</si>
  <si>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</si>
  <si>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</si>
  <si>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</si>
  <si>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</si>
  <si>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</si>
  <si>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</si>
  <si>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</si>
  <si>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</si>
  <si>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</si>
  <si>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</si>
  <si>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</si>
  <si>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</si>
  <si>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</si>
  <si>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</si>
  <si>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</si>
  <si>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</si>
  <si>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</si>
  <si>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</si>
  <si>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</si>
  <si>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</si>
  <si>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</si>
  <si>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</si>
  <si>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</si>
  <si>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</si>
  <si>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</si>
  <si>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</si>
  <si>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</si>
  <si>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</si>
  <si>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</si>
  <si>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</si>
  <si>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</si>
  <si>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</si>
  <si>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</si>
  <si>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</si>
  <si>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</si>
  <si>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</si>
  <si>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</si>
  <si>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</si>
  <si>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</si>
  <si>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</si>
  <si>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</si>
  <si>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</si>
  <si>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</si>
  <si>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</si>
  <si>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</si>
  <si>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</si>
  <si>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</si>
  <si>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</si>
  <si>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</si>
  <si>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</si>
  <si>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</si>
  <si>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</si>
  <si>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</si>
  <si>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</si>
  <si>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</si>
  <si>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</si>
  <si>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</si>
  <si>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</si>
  <si>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</si>
  <si>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</si>
  <si>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</si>
  <si>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</si>
  <si>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</si>
  <si>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</si>
  <si>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</si>
  <si>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</si>
  <si>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</si>
  <si>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</si>
  <si>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</si>
  <si>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</si>
  <si>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</si>
  <si>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</si>
  <si>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</si>
  <si>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</si>
  <si>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</si>
  <si>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</si>
  <si>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</si>
  <si>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</si>
  <si>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</si>
  <si>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</si>
  <si>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</si>
  <si>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</si>
  <si>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</si>
  <si>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</si>
  <si>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</si>
  <si>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</si>
  <si>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</si>
  <si>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</si>
  <si>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</si>
  <si>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</si>
  <si>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</si>
  <si>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</si>
  <si>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</si>
  <si>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</si>
  <si>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</si>
  <si>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</si>
  <si>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</si>
  <si>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</si>
  <si>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</si>
  <si>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</si>
  <si>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</si>
  <si>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</si>
  <si>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</si>
  <si>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</si>
  <si>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</si>
  <si>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</si>
  <si>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</si>
  <si>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</si>
  <si>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</si>
  <si>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</si>
  <si>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</si>
  <si>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</si>
  <si>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</si>
  <si>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</si>
  <si>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</si>
  <si>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</si>
  <si>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</si>
  <si>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</si>
  <si>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</si>
  <si>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</si>
  <si>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</si>
  <si>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</si>
  <si>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</si>
  <si>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</si>
  <si>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</si>
  <si>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</si>
  <si>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</si>
  <si>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</si>
  <si>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</si>
  <si>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</si>
  <si>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</si>
  <si>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</si>
  <si>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</si>
  <si>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</si>
  <si>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</si>
  <si>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</si>
  <si>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</si>
  <si>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</si>
  <si>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</si>
  <si>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</si>
  <si>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</si>
  <si>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</si>
  <si>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</si>
  <si>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</si>
  <si>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</si>
  <si>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</si>
  <si>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</si>
  <si>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</si>
  <si>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</si>
  <si>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</si>
  <si>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</si>
  <si>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</si>
  <si>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</si>
  <si>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</si>
  <si>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</si>
  <si>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</si>
  <si>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</si>
  <si>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</si>
  <si>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</si>
  <si>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</si>
  <si>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</si>
  <si>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</si>
  <si>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</si>
  <si>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</si>
  <si>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</si>
  <si>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</si>
  <si>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</si>
  <si>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</si>
  <si>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</si>
  <si>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</si>
  <si>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</si>
  <si>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</si>
  <si>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</si>
  <si>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</si>
  <si>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</si>
  <si>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</si>
  <si>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</si>
  <si>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</si>
  <si>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</si>
  <si>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</si>
  <si>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</si>
  <si>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</si>
  <si>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</si>
  <si>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</si>
  <si>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</si>
  <si>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</si>
  <si>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</si>
  <si>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</si>
  <si>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</si>
  <si>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</si>
  <si>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</si>
  <si>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</si>
  <si>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</si>
  <si>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</si>
  <si>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</si>
  <si>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</si>
  <si>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</si>
  <si>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</si>
  <si>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</si>
  <si>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</si>
  <si>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</si>
  <si>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</si>
  <si>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</si>
  <si>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</si>
  <si>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</si>
  <si>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</si>
  <si>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</si>
  <si>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</si>
  <si>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</si>
  <si>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</si>
  <si>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</si>
  <si>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</si>
  <si>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</si>
  <si>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</si>
  <si>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</si>
  <si>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</si>
  <si>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</si>
  <si>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</si>
  <si>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</si>
  <si>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</si>
  <si>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</si>
  <si>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</si>
  <si>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</si>
  <si>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</si>
  <si>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</si>
  <si>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</si>
  <si>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</si>
  <si>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</si>
  <si>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</si>
  <si>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</si>
  <si>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</si>
  <si>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</si>
  <si>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</si>
  <si>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</si>
  <si>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</si>
  <si>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</si>
  <si>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</si>
  <si>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</si>
  <si>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</si>
  <si>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</si>
  <si>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</si>
  <si>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</si>
  <si>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</si>
  <si>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</si>
  <si>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</si>
  <si>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</si>
  <si>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</si>
  <si>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</si>
  <si>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</si>
  <si>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</si>
  <si>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</si>
  <si>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</si>
  <si>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</si>
  <si>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</si>
  <si>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</si>
  <si>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</si>
  <si>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</si>
  <si>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</si>
  <si>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</si>
  <si>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</si>
  <si>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</si>
  <si>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</si>
  <si>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</si>
  <si>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</si>
  <si>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</si>
  <si>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</si>
  <si>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</si>
  <si>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</si>
  <si>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</si>
  <si>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</si>
  <si>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</si>
  <si>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</si>
  <si>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</si>
  <si>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</si>
  <si>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</si>
  <si>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</si>
  <si>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</si>
  <si>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</si>
  <si>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</si>
  <si>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</si>
  <si>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</si>
  <si>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</si>
  <si>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</si>
  <si>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</si>
  <si>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</si>
  <si>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</si>
  <si>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</si>
  <si>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</si>
  <si>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</si>
  <si>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</si>
  <si>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</si>
  <si>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</si>
  <si>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</si>
  <si>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</si>
  <si>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</si>
  <si>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</si>
  <si>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</si>
  <si>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</si>
  <si>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</si>
  <si>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</si>
  <si>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</si>
  <si>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</si>
  <si>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</si>
  <si>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</si>
  <si>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</si>
  <si>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</si>
  <si>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</si>
  <si>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</si>
  <si>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</si>
  <si>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</si>
  <si>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</si>
  <si>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</si>
  <si>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</si>
  <si>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</si>
  <si>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</si>
  <si>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</si>
  <si>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</si>
  <si>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</si>
  <si>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</si>
  <si>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</si>
  <si>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</si>
  <si>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</si>
  <si>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</si>
  <si>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</si>
  <si>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</si>
  <si>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</si>
  <si>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</si>
  <si>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</si>
  <si>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</si>
  <si>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</si>
  <si>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</si>
  <si>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</si>
  <si>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</si>
  <si>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</si>
  <si>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</si>
  <si>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</si>
  <si>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31 de diciembre de 2023</t>
  </si>
  <si>
    <t>Dr. Daniel Moncayo Cervantes</t>
  </si>
  <si>
    <t>Encargado del Despacho del Instituto del Deporte de Tlaxcala</t>
  </si>
  <si>
    <t>Del 01 de enero al 31 de diciembre de 2023 y del 01 de enero al 31 de marzo de 2024</t>
  </si>
  <si>
    <t>31 de marzo de 2024</t>
  </si>
  <si>
    <t>Del 1 de enero al 31 de marzo de 2024</t>
  </si>
  <si>
    <t>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</si>
  <si>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</si>
  <si>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</si>
  <si>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2024= g – l)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</si>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</sst>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A3" sqref="A3:H3"/>
    </sheetView>
  </sheetViews>
  <sheetFormatPr baseColWidth="10" defaultRowHeight="15" x14ac:dyDescent="0.25"/>
  <cols>
    <col min="1" max="1" width="2.5703125" customWidth="1"/>
    <col min="2" max="2" width="44.7109375" customWidth="1"/>
    <col min="5" max="5" width="2.28515625" customWidth="1"/>
    <col min="6" max="6" width="45" customWidth="1"/>
  </cols>
  <sheetData>
    <row r="1" spans="1:8" x14ac:dyDescent="0.25">
      <c r="A1" s="139" t="s">
        <v>120</v>
      </c>
      <c r="B1" s="140"/>
      <c r="C1" s="140"/>
      <c r="D1" s="140"/>
      <c r="E1" s="140"/>
      <c r="F1" s="140"/>
      <c r="G1" s="140"/>
      <c r="H1" s="141"/>
    </row>
    <row r="2" spans="1:8" x14ac:dyDescent="0.25">
      <c r="A2" s="142" t="s">
        <v>0</v>
      </c>
      <c r="B2" s="143"/>
      <c r="C2" s="143"/>
      <c r="D2" s="143"/>
      <c r="E2" s="143"/>
      <c r="F2" s="143"/>
      <c r="G2" s="143"/>
      <c r="H2" s="144"/>
    </row>
    <row r="3" spans="1:8" x14ac:dyDescent="0.25">
      <c r="A3" s="142" t="s">
        <v>451</v>
      </c>
      <c r="B3" s="143"/>
      <c r="C3" s="143"/>
      <c r="D3" s="143"/>
      <c r="E3" s="143"/>
      <c r="F3" s="143"/>
      <c r="G3" s="143"/>
      <c r="H3" s="144"/>
    </row>
    <row r="4" spans="1:8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7"/>
    </row>
    <row r="5" spans="1:8" ht="17.25" thickBot="1" x14ac:dyDescent="0.3">
      <c r="A5" s="114"/>
      <c r="B5" s="111" t="s">
        <v>2</v>
      </c>
      <c r="C5" s="1" t="s">
        <v>452</v>
      </c>
      <c r="D5" s="1" t="s">
        <v>448</v>
      </c>
      <c r="E5" s="2"/>
      <c r="F5" s="3" t="s">
        <v>2</v>
      </c>
      <c r="G5" s="1" t="s">
        <v>452</v>
      </c>
      <c r="H5" s="1" t="s">
        <v>448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2967647</v>
      </c>
      <c r="D9" s="14">
        <f>SUM(D10:D16)</f>
        <v>946068</v>
      </c>
      <c r="E9" s="5"/>
      <c r="F9" s="6" t="s">
        <v>8</v>
      </c>
      <c r="G9" s="14">
        <f>SUM(G10:G18)</f>
        <v>0</v>
      </c>
      <c r="H9" s="14">
        <v>0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2967647</v>
      </c>
      <c r="D11" s="14">
        <v>946068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3996852</v>
      </c>
      <c r="D17" s="14"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809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3996852</v>
      </c>
      <c r="D20" s="14">
        <v>0</v>
      </c>
      <c r="E20" s="5"/>
      <c r="F20" s="6" t="s">
        <v>30</v>
      </c>
      <c r="G20" s="14">
        <v>809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408601</v>
      </c>
      <c r="H31" s="14">
        <f>SUM(H32:H37)</f>
        <v>586546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408601</v>
      </c>
      <c r="H33" s="14">
        <v>586546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6964499</v>
      </c>
      <c r="D47" s="15">
        <f>D9+D17+D25+D31+D37+D38+D41</f>
        <v>946068</v>
      </c>
      <c r="E47" s="8"/>
      <c r="F47" s="136" t="s">
        <v>82</v>
      </c>
      <c r="G47" s="15">
        <f>G9+G19+G23+G26+G27+G31+G38+G42</f>
        <v>409410</v>
      </c>
      <c r="H47" s="15">
        <f>H9+H19+H23+H26+H27+H31+H38+H42</f>
        <v>586546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9974364</v>
      </c>
      <c r="D52" s="14">
        <v>9974364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409410</v>
      </c>
      <c r="H58" s="14">
        <f>H47+H56</f>
        <v>586546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14536671</v>
      </c>
      <c r="D59" s="14">
        <f>D49+D50+D51+D52+D53+D54+D55+D56+D57</f>
        <v>14536671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21501170</v>
      </c>
      <c r="D61" s="14">
        <f>D47+D59</f>
        <v>15482739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21091760</v>
      </c>
      <c r="H67" s="14">
        <f>H68+H69+H70+H71+H72</f>
        <v>14896193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6178507</v>
      </c>
      <c r="H68" s="14">
        <v>332322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995315</v>
      </c>
      <c r="H69" s="14">
        <v>645933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13917938</v>
      </c>
      <c r="H72" s="14">
        <v>13917938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21091760</v>
      </c>
      <c r="H78" s="14">
        <f>H62+H67+H74</f>
        <v>14896193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21501170</v>
      </c>
      <c r="H80" s="14">
        <f>H58+H78</f>
        <v>15482739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9"/>
      <c r="C84" s="149"/>
      <c r="F84" s="149"/>
      <c r="G84" s="149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8"/>
      <c r="C86" s="148"/>
      <c r="D86" s="104"/>
      <c r="E86" s="104"/>
      <c r="F86" s="148"/>
      <c r="G86" s="148"/>
    </row>
    <row r="87" spans="1:8" x14ac:dyDescent="0.25">
      <c r="B87" s="148"/>
      <c r="C87" s="148"/>
      <c r="D87" s="104"/>
      <c r="E87" s="104"/>
      <c r="F87" s="148"/>
      <c r="G87" s="148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F17" sqref="F17"/>
    </sheetView>
  </sheetViews>
  <sheetFormatPr baseColWidth="10" defaultRowHeight="15" x14ac:dyDescent="0.25"/>
  <cols>
    <col min="1" max="1" width="10.28515625" customWidth="1"/>
  </cols>
  <sheetData>
    <row r="1" spans="1:9" ht="15.75" thickBot="1" x14ac:dyDescent="0.3">
      <c r="A1" s="154" t="s">
        <v>120</v>
      </c>
      <c r="B1" s="155"/>
      <c r="C1" s="155"/>
      <c r="D1" s="155"/>
      <c r="E1" s="155"/>
      <c r="F1" s="155"/>
      <c r="G1" s="155"/>
      <c r="H1" s="155"/>
      <c r="I1" s="156"/>
    </row>
    <row r="2" spans="1:9" ht="15.75" thickBot="1" x14ac:dyDescent="0.3">
      <c r="A2" s="157" t="s">
        <v>121</v>
      </c>
      <c r="B2" s="158"/>
      <c r="C2" s="158"/>
      <c r="D2" s="158"/>
      <c r="E2" s="158"/>
      <c r="F2" s="158"/>
      <c r="G2" s="158"/>
      <c r="H2" s="158"/>
      <c r="I2" s="159"/>
    </row>
    <row r="3" spans="1:9" ht="15.75" thickBot="1" x14ac:dyDescent="0.3">
      <c r="A3" s="157" t="s">
        <v>453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0" t="s">
        <v>157</v>
      </c>
      <c r="B5" s="161"/>
      <c r="C5" s="17" t="s">
        <v>122</v>
      </c>
      <c r="D5" s="164" t="s">
        <v>429</v>
      </c>
      <c r="E5" s="164" t="s">
        <v>430</v>
      </c>
      <c r="F5" s="164" t="s">
        <v>431</v>
      </c>
      <c r="G5" s="17" t="s">
        <v>123</v>
      </c>
      <c r="H5" s="164" t="s">
        <v>432</v>
      </c>
      <c r="I5" s="164" t="s">
        <v>433</v>
      </c>
    </row>
    <row r="6" spans="1:9" ht="25.5" thickBot="1" x14ac:dyDescent="0.3">
      <c r="A6" s="162"/>
      <c r="B6" s="163"/>
      <c r="C6" s="18" t="s">
        <v>454</v>
      </c>
      <c r="D6" s="165"/>
      <c r="E6" s="165"/>
      <c r="F6" s="165"/>
      <c r="G6" s="18" t="s">
        <v>124</v>
      </c>
      <c r="H6" s="165"/>
      <c r="I6" s="165"/>
    </row>
    <row r="7" spans="1:9" x14ac:dyDescent="0.25">
      <c r="A7" s="152"/>
      <c r="B7" s="153"/>
      <c r="C7" s="4"/>
      <c r="D7" s="4"/>
      <c r="E7" s="4"/>
      <c r="F7" s="4"/>
      <c r="G7" s="4"/>
      <c r="H7" s="4"/>
      <c r="I7" s="4"/>
    </row>
    <row r="8" spans="1:9" x14ac:dyDescent="0.25">
      <c r="A8" s="150" t="s">
        <v>125</v>
      </c>
      <c r="B8" s="151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0" t="s">
        <v>126</v>
      </c>
      <c r="B9" s="151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0" t="s">
        <v>130</v>
      </c>
      <c r="B13" s="151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0" t="s">
        <v>134</v>
      </c>
      <c r="B17" s="151"/>
      <c r="C17" s="14">
        <v>586546</v>
      </c>
      <c r="D17" s="14">
        <v>5050108</v>
      </c>
      <c r="E17" s="14">
        <v>4872972</v>
      </c>
      <c r="F17" s="14">
        <v>0</v>
      </c>
      <c r="G17" s="14">
        <f>C17+E17-D17</f>
        <v>409410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0" t="s">
        <v>135</v>
      </c>
      <c r="B19" s="151"/>
      <c r="C19" s="13">
        <f>C8+C17</f>
        <v>586546</v>
      </c>
      <c r="D19" s="13">
        <f t="shared" ref="D19:I19" si="3">D8+D17</f>
        <v>5050108</v>
      </c>
      <c r="E19" s="13">
        <f t="shared" si="3"/>
        <v>4872972</v>
      </c>
      <c r="F19" s="13">
        <f t="shared" si="3"/>
        <v>0</v>
      </c>
      <c r="G19" s="13">
        <f>G8+G17</f>
        <v>409410</v>
      </c>
      <c r="H19" s="13">
        <f t="shared" si="3"/>
        <v>0</v>
      </c>
      <c r="I19" s="13">
        <f t="shared" si="3"/>
        <v>0</v>
      </c>
    </row>
    <row r="20" spans="1:9" x14ac:dyDescent="0.25">
      <c r="A20" s="150"/>
      <c r="B20" s="151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0" t="s">
        <v>136</v>
      </c>
      <c r="B21" s="15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6" t="s">
        <v>137</v>
      </c>
      <c r="B22" s="167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6" t="s">
        <v>138</v>
      </c>
      <c r="B23" s="167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6" t="s">
        <v>139</v>
      </c>
      <c r="B24" s="167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3"/>
      <c r="B25" s="174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0" t="s">
        <v>140</v>
      </c>
      <c r="B26" s="151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6" t="s">
        <v>141</v>
      </c>
      <c r="B27" s="167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6" t="s">
        <v>142</v>
      </c>
      <c r="B28" s="167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6" t="s">
        <v>143</v>
      </c>
      <c r="B29" s="167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1"/>
      <c r="B30" s="172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9" t="s">
        <v>144</v>
      </c>
      <c r="C31" s="169"/>
      <c r="D31" s="169"/>
      <c r="E31" s="169"/>
      <c r="F31" s="169"/>
      <c r="G31" s="169"/>
      <c r="H31" s="169"/>
      <c r="I31" s="169"/>
    </row>
    <row r="32" spans="1:9" ht="15.75" thickBot="1" x14ac:dyDescent="0.3">
      <c r="A32" s="23">
        <v>2</v>
      </c>
      <c r="B32" s="170" t="s">
        <v>145</v>
      </c>
      <c r="C32" s="170"/>
      <c r="D32" s="170"/>
      <c r="E32" s="170"/>
      <c r="F32" s="170"/>
      <c r="G32" s="170"/>
      <c r="H32" s="170"/>
      <c r="I32" s="170"/>
    </row>
    <row r="33" spans="1:6" x14ac:dyDescent="0.25">
      <c r="A33" s="164" t="s">
        <v>146</v>
      </c>
      <c r="B33" s="24" t="s">
        <v>147</v>
      </c>
      <c r="C33" s="24" t="s">
        <v>149</v>
      </c>
      <c r="D33" s="24" t="s">
        <v>151</v>
      </c>
      <c r="E33" s="164" t="s">
        <v>158</v>
      </c>
      <c r="F33" s="24" t="s">
        <v>152</v>
      </c>
    </row>
    <row r="34" spans="1:6" x14ac:dyDescent="0.25">
      <c r="A34" s="168"/>
      <c r="B34" s="17" t="s">
        <v>148</v>
      </c>
      <c r="C34" s="17" t="s">
        <v>150</v>
      </c>
      <c r="D34" s="17"/>
      <c r="E34" s="168"/>
      <c r="F34" s="17"/>
    </row>
    <row r="35" spans="1:6" ht="15.75" thickBot="1" x14ac:dyDescent="0.3">
      <c r="A35" s="165"/>
      <c r="B35" s="25"/>
      <c r="C35" s="18"/>
      <c r="D35" s="25"/>
      <c r="E35" s="165"/>
      <c r="F35" s="25"/>
    </row>
    <row r="36" spans="1:6" ht="24.75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7109375" customWidth="1"/>
  </cols>
  <sheetData>
    <row r="1" spans="1:11" ht="15.75" thickBot="1" x14ac:dyDescent="0.3">
      <c r="A1" s="177" t="s">
        <v>120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5.75" thickBot="1" x14ac:dyDescent="0.3">
      <c r="A2" s="180" t="s">
        <v>159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thickBot="1" x14ac:dyDescent="0.3">
      <c r="A3" s="180" t="s">
        <v>453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455</v>
      </c>
      <c r="J5" s="30" t="s">
        <v>456</v>
      </c>
      <c r="K5" s="30" t="s">
        <v>457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6" t="s">
        <v>449</v>
      </c>
      <c r="C26" s="176"/>
      <c r="D26" s="176"/>
      <c r="E26" s="121"/>
      <c r="F26" s="121"/>
      <c r="G26" s="121"/>
      <c r="H26" s="176" t="s">
        <v>445</v>
      </c>
      <c r="I26" s="176"/>
      <c r="J26" s="176"/>
    </row>
    <row r="27" spans="1:11" x14ac:dyDescent="0.25">
      <c r="B27" s="120" t="s">
        <v>450</v>
      </c>
      <c r="C27" s="120"/>
      <c r="D27" s="120"/>
      <c r="E27" s="121"/>
      <c r="F27" s="121"/>
      <c r="G27" s="121"/>
      <c r="H27" s="175" t="s">
        <v>446</v>
      </c>
      <c r="I27" s="175"/>
      <c r="J27" s="175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F10" sqref="F10"/>
    </sheetView>
  </sheetViews>
  <sheetFormatPr baseColWidth="10" defaultRowHeight="15" x14ac:dyDescent="0.25"/>
  <cols>
    <col min="2" max="2" width="5.28515625" customWidth="1"/>
    <col min="3" max="3" width="3.28515625" customWidth="1"/>
    <col min="4" max="4" width="66.42578125" customWidth="1"/>
  </cols>
  <sheetData>
    <row r="1" spans="3:9" ht="12" customHeight="1" x14ac:dyDescent="0.25">
      <c r="C1" s="139" t="s">
        <v>120</v>
      </c>
      <c r="D1" s="140"/>
      <c r="E1" s="140"/>
      <c r="F1" s="140"/>
      <c r="G1" s="141"/>
    </row>
    <row r="2" spans="3:9" ht="12" customHeight="1" x14ac:dyDescent="0.25">
      <c r="C2" s="201" t="s">
        <v>179</v>
      </c>
      <c r="D2" s="202"/>
      <c r="E2" s="202"/>
      <c r="F2" s="202"/>
      <c r="G2" s="203"/>
    </row>
    <row r="3" spans="3:9" ht="12" customHeight="1" x14ac:dyDescent="0.25">
      <c r="C3" s="201" t="s">
        <v>453</v>
      </c>
      <c r="D3" s="202"/>
      <c r="E3" s="202"/>
      <c r="F3" s="202"/>
      <c r="G3" s="203"/>
    </row>
    <row r="4" spans="3:9" ht="12" customHeight="1" thickBot="1" x14ac:dyDescent="0.3">
      <c r="C4" s="204" t="s">
        <v>1</v>
      </c>
      <c r="D4" s="205"/>
      <c r="E4" s="205"/>
      <c r="F4" s="205"/>
      <c r="G4" s="206"/>
    </row>
    <row r="5" spans="3:9" ht="12" customHeight="1" thickBot="1" x14ac:dyDescent="0.3"/>
    <row r="6" spans="3:9" ht="12" customHeight="1" x14ac:dyDescent="0.25">
      <c r="C6" s="189" t="s">
        <v>198</v>
      </c>
      <c r="D6" s="190"/>
      <c r="E6" s="40" t="s">
        <v>180</v>
      </c>
      <c r="F6" s="193" t="s">
        <v>182</v>
      </c>
      <c r="G6" s="40" t="s">
        <v>183</v>
      </c>
    </row>
    <row r="7" spans="3:9" ht="12" customHeight="1" thickBot="1" x14ac:dyDescent="0.3">
      <c r="C7" s="191"/>
      <c r="D7" s="192"/>
      <c r="E7" s="30" t="s">
        <v>181</v>
      </c>
      <c r="F7" s="194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62945140</v>
      </c>
      <c r="F9" s="56">
        <f>SUM(F10:F12)</f>
        <v>17297329</v>
      </c>
      <c r="G9" s="56">
        <f>G10+G11+G12</f>
        <v>17297329</v>
      </c>
      <c r="I9" s="59"/>
    </row>
    <row r="10" spans="3:9" ht="12" customHeight="1" x14ac:dyDescent="0.25">
      <c r="C10" s="41"/>
      <c r="D10" s="44" t="s">
        <v>186</v>
      </c>
      <c r="E10" s="56">
        <v>62945140</v>
      </c>
      <c r="F10" s="56">
        <v>17297329</v>
      </c>
      <c r="G10" s="56">
        <f>F10</f>
        <v>17297329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62945140</v>
      </c>
      <c r="F14" s="56">
        <f t="shared" ref="F14:G14" si="0">SUM(F15:F16)</f>
        <v>11118822</v>
      </c>
      <c r="G14" s="56">
        <f t="shared" si="0"/>
        <v>11118822</v>
      </c>
    </row>
    <row r="15" spans="3:9" ht="12" customHeight="1" x14ac:dyDescent="0.25">
      <c r="C15" s="41"/>
      <c r="D15" s="44" t="s">
        <v>190</v>
      </c>
      <c r="E15" s="56">
        <v>62945140</v>
      </c>
      <c r="F15" s="56">
        <v>11118822</v>
      </c>
      <c r="G15" s="56">
        <f>F15</f>
        <v>11118822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f>F16</f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6178507</v>
      </c>
      <c r="G22" s="56">
        <f t="shared" ref="G22" si="2">G9-G14+G18</f>
        <v>6178507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6178507</v>
      </c>
      <c r="G23" s="56">
        <f t="shared" si="3"/>
        <v>6178507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6178507</v>
      </c>
      <c r="G24" s="56">
        <f t="shared" si="4"/>
        <v>6178507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195" t="s">
        <v>198</v>
      </c>
      <c r="D27" s="196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6178507</v>
      </c>
      <c r="G33" s="61">
        <f t="shared" si="6"/>
        <v>6178507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9" t="s">
        <v>198</v>
      </c>
      <c r="D36" s="190"/>
      <c r="E36" s="197" t="s">
        <v>205</v>
      </c>
      <c r="F36" s="199" t="s">
        <v>182</v>
      </c>
      <c r="G36" s="62" t="s">
        <v>183</v>
      </c>
    </row>
    <row r="37" spans="3:7" ht="12" customHeight="1" thickBot="1" x14ac:dyDescent="0.3">
      <c r="C37" s="191"/>
      <c r="D37" s="192"/>
      <c r="E37" s="198"/>
      <c r="F37" s="200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185"/>
      <c r="D46" s="187" t="s">
        <v>212</v>
      </c>
      <c r="E46" s="183">
        <f>E39-E42</f>
        <v>0</v>
      </c>
      <c r="F46" s="183">
        <f t="shared" ref="F46:G46" si="9">F39-F42</f>
        <v>0</v>
      </c>
      <c r="G46" s="183">
        <f t="shared" si="9"/>
        <v>0</v>
      </c>
    </row>
    <row r="47" spans="3:7" ht="12" customHeight="1" thickBot="1" x14ac:dyDescent="0.3">
      <c r="C47" s="186"/>
      <c r="D47" s="188"/>
      <c r="E47" s="184"/>
      <c r="F47" s="184"/>
      <c r="G47" s="184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9" t="s">
        <v>198</v>
      </c>
      <c r="D49" s="190"/>
      <c r="E49" s="62" t="s">
        <v>180</v>
      </c>
      <c r="F49" s="199" t="s">
        <v>182</v>
      </c>
      <c r="G49" s="62" t="s">
        <v>183</v>
      </c>
    </row>
    <row r="50" spans="3:7" ht="12" customHeight="1" thickBot="1" x14ac:dyDescent="0.3">
      <c r="C50" s="191"/>
      <c r="D50" s="192"/>
      <c r="E50" s="63" t="s">
        <v>199</v>
      </c>
      <c r="F50" s="200"/>
      <c r="G50" s="63" t="s">
        <v>200</v>
      </c>
    </row>
    <row r="51" spans="3:7" ht="12" customHeight="1" x14ac:dyDescent="0.25">
      <c r="C51" s="207"/>
      <c r="D51" s="208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62945140</v>
      </c>
      <c r="F52" s="64">
        <f>F10</f>
        <v>17297329</v>
      </c>
      <c r="G52" s="64">
        <f t="shared" ref="G52" si="10">G10</f>
        <v>17297329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62945140</v>
      </c>
      <c r="F57" s="64">
        <f t="shared" ref="F57:G57" si="12">F15</f>
        <v>11118822</v>
      </c>
      <c r="G57" s="64">
        <f t="shared" si="12"/>
        <v>11118822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6178507</v>
      </c>
      <c r="G61" s="66">
        <f t="shared" si="14"/>
        <v>6178507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6178507</v>
      </c>
      <c r="G62" s="66">
        <f t="shared" si="15"/>
        <v>6178507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9" t="s">
        <v>198</v>
      </c>
      <c r="D65" s="190"/>
      <c r="E65" s="197" t="s">
        <v>205</v>
      </c>
      <c r="F65" s="199" t="s">
        <v>182</v>
      </c>
      <c r="G65" s="62" t="s">
        <v>183</v>
      </c>
    </row>
    <row r="66" spans="3:7" ht="12" customHeight="1" thickBot="1" x14ac:dyDescent="0.3">
      <c r="C66" s="191"/>
      <c r="D66" s="192"/>
      <c r="E66" s="198"/>
      <c r="F66" s="200"/>
      <c r="G66" s="63" t="s">
        <v>200</v>
      </c>
    </row>
    <row r="67" spans="3:7" ht="12" customHeight="1" x14ac:dyDescent="0.25">
      <c r="C67" s="207"/>
      <c r="D67" s="208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185"/>
      <c r="D78" s="187" t="s">
        <v>220</v>
      </c>
      <c r="E78" s="183">
        <f>E77-E69</f>
        <v>0</v>
      </c>
      <c r="F78" s="183">
        <f t="shared" ref="F78:G78" si="19">F77-F69</f>
        <v>0</v>
      </c>
      <c r="G78" s="183">
        <f t="shared" si="19"/>
        <v>0</v>
      </c>
    </row>
    <row r="79" spans="3:7" ht="12" customHeight="1" thickBot="1" x14ac:dyDescent="0.3">
      <c r="C79" s="186"/>
      <c r="D79" s="188"/>
      <c r="E79" s="184"/>
      <c r="F79" s="184"/>
      <c r="G79" s="184"/>
    </row>
    <row r="80" spans="3:7" x14ac:dyDescent="0.25">
      <c r="C80" s="104"/>
      <c r="D80" s="104"/>
      <c r="E80" s="104"/>
      <c r="F80" s="104"/>
    </row>
  </sheetData>
  <mergeCells count="27"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  <mergeCell ref="C6:D7"/>
    <mergeCell ref="F6:F7"/>
    <mergeCell ref="C27:D27"/>
    <mergeCell ref="C36:D37"/>
    <mergeCell ref="E36:E37"/>
    <mergeCell ref="F36:F37"/>
    <mergeCell ref="E46:E47"/>
    <mergeCell ref="F46:F47"/>
    <mergeCell ref="F78:F79"/>
    <mergeCell ref="C46:C47"/>
    <mergeCell ref="D46:D47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J79"/>
  <sheetViews>
    <sheetView topLeftCell="B1" zoomScale="110" zoomScaleNormal="110" workbookViewId="0">
      <selection activeCell="J20" sqref="J20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7109375" customWidth="1"/>
    <col min="4" max="4" width="47.7109375" customWidth="1"/>
    <col min="11" max="11" width="8.28515625" customWidth="1"/>
  </cols>
  <sheetData>
    <row r="1" spans="2:10" ht="12" customHeight="1" x14ac:dyDescent="0.25">
      <c r="B1" s="139" t="s">
        <v>120</v>
      </c>
      <c r="C1" s="140"/>
      <c r="D1" s="140"/>
      <c r="E1" s="140"/>
      <c r="F1" s="140"/>
      <c r="G1" s="140"/>
      <c r="H1" s="140"/>
      <c r="I1" s="140"/>
      <c r="J1" s="141"/>
    </row>
    <row r="2" spans="2:10" ht="12" customHeight="1" x14ac:dyDescent="0.25">
      <c r="B2" s="201" t="s">
        <v>221</v>
      </c>
      <c r="C2" s="202"/>
      <c r="D2" s="202"/>
      <c r="E2" s="202"/>
      <c r="F2" s="202"/>
      <c r="G2" s="202"/>
      <c r="H2" s="202"/>
      <c r="I2" s="202"/>
      <c r="J2" s="203"/>
    </row>
    <row r="3" spans="2:10" ht="12" customHeight="1" x14ac:dyDescent="0.25">
      <c r="B3" s="201" t="s">
        <v>453</v>
      </c>
      <c r="C3" s="202"/>
      <c r="D3" s="202"/>
      <c r="E3" s="202"/>
      <c r="F3" s="202"/>
      <c r="G3" s="202"/>
      <c r="H3" s="202"/>
      <c r="I3" s="202"/>
      <c r="J3" s="203"/>
    </row>
    <row r="4" spans="2:10" ht="12" customHeight="1" thickBot="1" x14ac:dyDescent="0.3">
      <c r="B4" s="204" t="s">
        <v>1</v>
      </c>
      <c r="C4" s="205"/>
      <c r="D4" s="205"/>
      <c r="E4" s="205"/>
      <c r="F4" s="205"/>
      <c r="G4" s="205"/>
      <c r="H4" s="205"/>
      <c r="I4" s="205"/>
      <c r="J4" s="206"/>
    </row>
    <row r="5" spans="2:10" ht="12" customHeight="1" thickBot="1" x14ac:dyDescent="0.3">
      <c r="B5" s="139"/>
      <c r="C5" s="140"/>
      <c r="D5" s="141"/>
      <c r="E5" s="177" t="s">
        <v>222</v>
      </c>
      <c r="F5" s="178"/>
      <c r="G5" s="178"/>
      <c r="H5" s="178"/>
      <c r="I5" s="179"/>
      <c r="J5" s="213" t="s">
        <v>289</v>
      </c>
    </row>
    <row r="6" spans="2:10" ht="12" customHeight="1" x14ac:dyDescent="0.25">
      <c r="B6" s="201" t="s">
        <v>198</v>
      </c>
      <c r="C6" s="202"/>
      <c r="D6" s="203"/>
      <c r="E6" s="213" t="s">
        <v>288</v>
      </c>
      <c r="F6" s="193" t="s">
        <v>223</v>
      </c>
      <c r="G6" s="213" t="s">
        <v>224</v>
      </c>
      <c r="H6" s="213" t="s">
        <v>182</v>
      </c>
      <c r="I6" s="213" t="s">
        <v>225</v>
      </c>
      <c r="J6" s="214"/>
    </row>
    <row r="7" spans="2:10" ht="12" customHeight="1" thickBot="1" x14ac:dyDescent="0.3">
      <c r="B7" s="204"/>
      <c r="C7" s="205"/>
      <c r="D7" s="206"/>
      <c r="E7" s="215"/>
      <c r="F7" s="194"/>
      <c r="G7" s="215"/>
      <c r="H7" s="215"/>
      <c r="I7" s="215"/>
      <c r="J7" s="215"/>
    </row>
    <row r="8" spans="2:10" ht="6" customHeight="1" x14ac:dyDescent="0.25">
      <c r="B8" s="210"/>
      <c r="C8" s="211"/>
      <c r="D8" s="212"/>
      <c r="E8" s="68"/>
      <c r="F8" s="68"/>
      <c r="G8" s="68"/>
      <c r="H8" s="68"/>
      <c r="I8" s="68"/>
      <c r="J8" s="68"/>
    </row>
    <row r="9" spans="2:10" ht="12" customHeight="1" x14ac:dyDescent="0.25">
      <c r="B9" s="216" t="s">
        <v>226</v>
      </c>
      <c r="C9" s="217"/>
      <c r="D9" s="218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9" t="s">
        <v>227</v>
      </c>
      <c r="D10" s="220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9" t="s">
        <v>228</v>
      </c>
      <c r="D11" s="220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9" t="s">
        <v>229</v>
      </c>
      <c r="D12" s="220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9" t="s">
        <v>230</v>
      </c>
      <c r="D13" s="220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9" t="s">
        <v>231</v>
      </c>
      <c r="D14" s="220"/>
      <c r="E14" s="76">
        <v>0</v>
      </c>
      <c r="F14" s="76">
        <v>0</v>
      </c>
      <c r="G14" s="76">
        <f>F14</f>
        <v>0</v>
      </c>
      <c r="H14" s="76">
        <v>219</v>
      </c>
      <c r="I14" s="76">
        <f>H14</f>
        <v>219</v>
      </c>
      <c r="J14" s="76">
        <f>I14-E14</f>
        <v>219</v>
      </c>
    </row>
    <row r="15" spans="2:10" ht="12" customHeight="1" x14ac:dyDescent="0.25">
      <c r="B15" s="69"/>
      <c r="C15" s="219" t="s">
        <v>232</v>
      </c>
      <c r="D15" s="220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9" t="s">
        <v>233</v>
      </c>
      <c r="D16" s="220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1"/>
      <c r="C17" s="219" t="s">
        <v>234</v>
      </c>
      <c r="D17" s="220"/>
      <c r="E17" s="209">
        <f>SUM(E19:E29)</f>
        <v>62945140</v>
      </c>
      <c r="F17" s="209">
        <f t="shared" ref="F17:I17" si="2">SUM(F19:F29)</f>
        <v>2578000</v>
      </c>
      <c r="G17" s="209">
        <f t="shared" si="2"/>
        <v>65523140</v>
      </c>
      <c r="H17" s="209">
        <f t="shared" si="2"/>
        <v>17297110</v>
      </c>
      <c r="I17" s="209">
        <f t="shared" si="2"/>
        <v>17297110</v>
      </c>
      <c r="J17" s="209">
        <f>SUM(J19:J29)</f>
        <v>-45648030</v>
      </c>
    </row>
    <row r="18" spans="2:10" ht="12" customHeight="1" x14ac:dyDescent="0.25">
      <c r="B18" s="221"/>
      <c r="C18" s="219" t="s">
        <v>235</v>
      </c>
      <c r="D18" s="220"/>
      <c r="E18" s="209"/>
      <c r="F18" s="209"/>
      <c r="G18" s="209"/>
      <c r="H18" s="209"/>
      <c r="I18" s="209"/>
      <c r="J18" s="209"/>
    </row>
    <row r="19" spans="2:10" ht="12" customHeight="1" x14ac:dyDescent="0.25">
      <c r="B19" s="69"/>
      <c r="C19" s="70"/>
      <c r="D19" s="71" t="s">
        <v>236</v>
      </c>
      <c r="E19" s="76">
        <v>62945140</v>
      </c>
      <c r="F19" s="76">
        <v>2578000</v>
      </c>
      <c r="G19" s="76">
        <f>E19+F19</f>
        <v>65523140</v>
      </c>
      <c r="H19" s="76">
        <v>17297110</v>
      </c>
      <c r="I19" s="76">
        <f>H19</f>
        <v>17297110</v>
      </c>
      <c r="J19" s="76">
        <f>I19-E19</f>
        <v>-45648030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9" t="s">
        <v>247</v>
      </c>
      <c r="D30" s="220"/>
      <c r="E30" s="76">
        <f>SUM(E31:E35)</f>
        <v>0</v>
      </c>
      <c r="F30" s="76">
        <f t="shared" ref="F30:J30" si="3">SUM(F31:F35)</f>
        <v>0</v>
      </c>
      <c r="G30" s="76">
        <f t="shared" si="3"/>
        <v>0</v>
      </c>
      <c r="H30" s="76">
        <f t="shared" si="3"/>
        <v>0</v>
      </c>
      <c r="I30" s="76">
        <f t="shared" si="3"/>
        <v>0</v>
      </c>
      <c r="J30" s="76">
        <f t="shared" si="3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4">F31+G31</f>
        <v>0</v>
      </c>
      <c r="I31" s="76">
        <f t="shared" ref="I31:I35" si="5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4"/>
        <v>0</v>
      </c>
      <c r="I32" s="76">
        <f t="shared" si="5"/>
        <v>0</v>
      </c>
      <c r="J32" s="76">
        <f t="shared" ref="J32:J35" si="6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4"/>
        <v>0</v>
      </c>
      <c r="I33" s="76">
        <f t="shared" si="5"/>
        <v>0</v>
      </c>
      <c r="J33" s="76">
        <f t="shared" si="6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4"/>
        <v>0</v>
      </c>
      <c r="I34" s="76">
        <f t="shared" si="5"/>
        <v>0</v>
      </c>
      <c r="J34" s="76">
        <f t="shared" si="6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4"/>
        <v>0</v>
      </c>
      <c r="I35" s="76">
        <f t="shared" si="5"/>
        <v>0</v>
      </c>
      <c r="J35" s="76">
        <f t="shared" si="6"/>
        <v>0</v>
      </c>
    </row>
    <row r="36" spans="2:10" ht="12" customHeight="1" x14ac:dyDescent="0.25">
      <c r="B36" s="69"/>
      <c r="C36" s="219" t="s">
        <v>441</v>
      </c>
      <c r="D36" s="220"/>
      <c r="E36" s="76">
        <v>0</v>
      </c>
      <c r="F36" s="76">
        <v>0</v>
      </c>
      <c r="G36" s="76">
        <f t="shared" si="0"/>
        <v>0</v>
      </c>
      <c r="H36" s="76">
        <f t="shared" ref="H36:I38" si="7">G36</f>
        <v>0</v>
      </c>
      <c r="I36" s="76">
        <f t="shared" si="7"/>
        <v>0</v>
      </c>
      <c r="J36" s="76">
        <f>I36-E36</f>
        <v>0</v>
      </c>
    </row>
    <row r="37" spans="2:10" ht="12" customHeight="1" x14ac:dyDescent="0.25">
      <c r="B37" s="69"/>
      <c r="C37" s="219" t="s">
        <v>253</v>
      </c>
      <c r="D37" s="220"/>
      <c r="E37" s="76">
        <f>E38</f>
        <v>0</v>
      </c>
      <c r="F37" s="76">
        <f t="shared" ref="F37:G37" si="8">F38</f>
        <v>0</v>
      </c>
      <c r="G37" s="76">
        <f t="shared" si="8"/>
        <v>0</v>
      </c>
      <c r="H37" s="76">
        <f t="shared" si="7"/>
        <v>0</v>
      </c>
      <c r="I37" s="76">
        <f t="shared" si="7"/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7"/>
        <v>0</v>
      </c>
      <c r="I38" s="76">
        <f t="shared" si="7"/>
        <v>0</v>
      </c>
      <c r="J38" s="76">
        <f t="shared" ref="J38:J56" si="9">I38-E38</f>
        <v>0</v>
      </c>
    </row>
    <row r="39" spans="2:10" ht="12" customHeight="1" x14ac:dyDescent="0.25">
      <c r="B39" s="69"/>
      <c r="C39" s="219" t="s">
        <v>255</v>
      </c>
      <c r="D39" s="220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9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9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6" t="s">
        <v>258</v>
      </c>
      <c r="C43" s="217"/>
      <c r="D43" s="222"/>
      <c r="E43" s="223">
        <f>E10+E11+E12+E13+E14+E15+E16+E17+E30+E36+E37+E39</f>
        <v>62945140</v>
      </c>
      <c r="F43" s="223">
        <f t="shared" ref="F43:J43" si="13">F10+F11+F12+F13+F14+F15+F16+F17+F30+F36+F37+F39</f>
        <v>2578000</v>
      </c>
      <c r="G43" s="223">
        <f t="shared" si="13"/>
        <v>65523140</v>
      </c>
      <c r="H43" s="223">
        <f t="shared" si="13"/>
        <v>17297329</v>
      </c>
      <c r="I43" s="223">
        <f t="shared" si="13"/>
        <v>17297329</v>
      </c>
      <c r="J43" s="223">
        <f t="shared" si="13"/>
        <v>-45647811</v>
      </c>
    </row>
    <row r="44" spans="2:10" ht="12" customHeight="1" x14ac:dyDescent="0.25">
      <c r="B44" s="216" t="s">
        <v>259</v>
      </c>
      <c r="C44" s="217"/>
      <c r="D44" s="222"/>
      <c r="E44" s="223"/>
      <c r="F44" s="223"/>
      <c r="G44" s="223"/>
      <c r="H44" s="223"/>
      <c r="I44" s="223"/>
      <c r="J44" s="223"/>
    </row>
    <row r="45" spans="2:10" ht="12" customHeight="1" x14ac:dyDescent="0.25">
      <c r="B45" s="216" t="s">
        <v>260</v>
      </c>
      <c r="C45" s="217"/>
      <c r="D45" s="222"/>
      <c r="E45" s="76"/>
      <c r="F45" s="76"/>
      <c r="G45" s="76"/>
      <c r="H45" s="76"/>
      <c r="I45" s="76"/>
      <c r="J45" s="76">
        <f t="shared" si="9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6" t="s">
        <v>261</v>
      </c>
      <c r="C47" s="217"/>
      <c r="D47" s="222"/>
      <c r="E47" s="76"/>
      <c r="F47" s="76"/>
      <c r="G47" s="76"/>
      <c r="H47" s="76"/>
      <c r="I47" s="76"/>
      <c r="J47" s="76">
        <f t="shared" si="9"/>
        <v>0</v>
      </c>
    </row>
    <row r="48" spans="2:10" ht="12" customHeight="1" x14ac:dyDescent="0.25">
      <c r="B48" s="69"/>
      <c r="C48" s="219" t="s">
        <v>262</v>
      </c>
      <c r="D48" s="220"/>
      <c r="E48" s="76">
        <f>SUM(E49:E56)</f>
        <v>0</v>
      </c>
      <c r="F48" s="76">
        <f t="shared" ref="F48:I48" si="14">SUM(F49:F56)</f>
        <v>0</v>
      </c>
      <c r="G48" s="76">
        <f t="shared" si="14"/>
        <v>0</v>
      </c>
      <c r="H48" s="76">
        <f t="shared" si="14"/>
        <v>0</v>
      </c>
      <c r="I48" s="76">
        <f t="shared" si="14"/>
        <v>0</v>
      </c>
      <c r="J48" s="76">
        <f t="shared" si="9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9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9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9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9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9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9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9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9"/>
        <v>0</v>
      </c>
    </row>
    <row r="57" spans="2:10" ht="12" customHeight="1" x14ac:dyDescent="0.25">
      <c r="B57" s="69"/>
      <c r="C57" s="219" t="s">
        <v>271</v>
      </c>
      <c r="D57" s="220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I57" si="15">SUM(H58:H61)</f>
        <v>0</v>
      </c>
      <c r="I57" s="76">
        <f t="shared" si="15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6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6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6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F61</f>
        <v>0</v>
      </c>
      <c r="H61" s="76">
        <f>G61</f>
        <v>0</v>
      </c>
      <c r="I61" s="76">
        <f>H61</f>
        <v>0</v>
      </c>
      <c r="J61" s="76">
        <f>I61-E61</f>
        <v>0</v>
      </c>
    </row>
    <row r="62" spans="2:10" ht="12" customHeight="1" x14ac:dyDescent="0.25">
      <c r="B62" s="69"/>
      <c r="C62" s="219" t="s">
        <v>276</v>
      </c>
      <c r="D62" s="220"/>
      <c r="E62" s="76">
        <f>E63+E64</f>
        <v>0</v>
      </c>
      <c r="F62" s="76">
        <f t="shared" ref="F62:I62" si="17">F63+F64</f>
        <v>0</v>
      </c>
      <c r="G62" s="76">
        <f t="shared" si="17"/>
        <v>0</v>
      </c>
      <c r="H62" s="76">
        <f t="shared" si="17"/>
        <v>0</v>
      </c>
      <c r="I62" s="76">
        <f t="shared" si="17"/>
        <v>0</v>
      </c>
      <c r="J62" s="76">
        <f t="shared" si="16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6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6"/>
        <v>0</v>
      </c>
    </row>
    <row r="65" spans="2:10" ht="12" customHeight="1" x14ac:dyDescent="0.25">
      <c r="B65" s="69"/>
      <c r="C65" s="219" t="s">
        <v>442</v>
      </c>
      <c r="D65" s="220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6"/>
        <v>0</v>
      </c>
    </row>
    <row r="66" spans="2:10" ht="12" customHeight="1" x14ac:dyDescent="0.25">
      <c r="B66" s="69"/>
      <c r="C66" s="219" t="s">
        <v>279</v>
      </c>
      <c r="D66" s="220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6"/>
        <v>0</v>
      </c>
    </row>
    <row r="67" spans="2:10" ht="12" customHeight="1" x14ac:dyDescent="0.25">
      <c r="B67" s="72"/>
      <c r="C67" s="224"/>
      <c r="D67" s="225"/>
      <c r="E67" s="76"/>
      <c r="F67" s="76"/>
      <c r="G67" s="76"/>
      <c r="H67" s="76"/>
      <c r="I67" s="76"/>
      <c r="J67" s="76">
        <f t="shared" si="16"/>
        <v>0</v>
      </c>
    </row>
    <row r="68" spans="2:10" ht="12" customHeight="1" x14ac:dyDescent="0.25">
      <c r="B68" s="216" t="s">
        <v>280</v>
      </c>
      <c r="C68" s="217"/>
      <c r="D68" s="222"/>
      <c r="E68" s="76">
        <f>E48+E57+E62+E65+E66</f>
        <v>0</v>
      </c>
      <c r="F68" s="76">
        <f t="shared" ref="F68:J68" si="18">F48+F57+F62+F65+F66</f>
        <v>0</v>
      </c>
      <c r="G68" s="76">
        <f t="shared" si="18"/>
        <v>0</v>
      </c>
      <c r="H68" s="76">
        <f t="shared" si="18"/>
        <v>0</v>
      </c>
      <c r="I68" s="76">
        <f t="shared" si="18"/>
        <v>0</v>
      </c>
      <c r="J68" s="76">
        <f t="shared" si="18"/>
        <v>0</v>
      </c>
    </row>
    <row r="69" spans="2:10" ht="12" customHeight="1" x14ac:dyDescent="0.25">
      <c r="B69" s="72"/>
      <c r="C69" s="224"/>
      <c r="D69" s="225"/>
      <c r="E69" s="76"/>
      <c r="F69" s="76"/>
      <c r="G69" s="76"/>
      <c r="H69" s="76"/>
      <c r="I69" s="76"/>
      <c r="J69" s="76">
        <f t="shared" si="16"/>
        <v>0</v>
      </c>
    </row>
    <row r="70" spans="2:10" ht="12" customHeight="1" x14ac:dyDescent="0.25">
      <c r="B70" s="216" t="s">
        <v>281</v>
      </c>
      <c r="C70" s="217"/>
      <c r="D70" s="222"/>
      <c r="E70" s="76">
        <f>E71</f>
        <v>0</v>
      </c>
      <c r="F70" s="76">
        <f t="shared" ref="F70:I70" si="19">F71</f>
        <v>0</v>
      </c>
      <c r="G70" s="76">
        <f t="shared" si="19"/>
        <v>0</v>
      </c>
      <c r="H70" s="76">
        <f t="shared" si="19"/>
        <v>0</v>
      </c>
      <c r="I70" s="76">
        <f t="shared" si="19"/>
        <v>0</v>
      </c>
      <c r="J70" s="76">
        <f t="shared" si="16"/>
        <v>0</v>
      </c>
    </row>
    <row r="71" spans="2:10" ht="12" customHeight="1" x14ac:dyDescent="0.25">
      <c r="B71" s="69"/>
      <c r="C71" s="219" t="s">
        <v>282</v>
      </c>
      <c r="D71" s="220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6"/>
        <v>0</v>
      </c>
    </row>
    <row r="72" spans="2:10" ht="12" customHeight="1" x14ac:dyDescent="0.25">
      <c r="B72" s="72"/>
      <c r="C72" s="224"/>
      <c r="D72" s="225"/>
      <c r="E72" s="76"/>
      <c r="F72" s="76"/>
      <c r="G72" s="76"/>
      <c r="H72" s="76"/>
      <c r="I72" s="76"/>
      <c r="J72" s="76">
        <f t="shared" si="16"/>
        <v>0</v>
      </c>
    </row>
    <row r="73" spans="2:10" ht="12" customHeight="1" x14ac:dyDescent="0.25">
      <c r="B73" s="216" t="s">
        <v>283</v>
      </c>
      <c r="C73" s="217"/>
      <c r="D73" s="222"/>
      <c r="E73" s="76">
        <f>E43+E68+E70</f>
        <v>62945140</v>
      </c>
      <c r="F73" s="76">
        <f t="shared" ref="F73:J73" si="20">F43+F68+F70</f>
        <v>2578000</v>
      </c>
      <c r="G73" s="76">
        <f t="shared" si="20"/>
        <v>65523140</v>
      </c>
      <c r="H73" s="76">
        <f t="shared" si="20"/>
        <v>17297329</v>
      </c>
      <c r="I73" s="76">
        <f t="shared" si="20"/>
        <v>17297329</v>
      </c>
      <c r="J73" s="76">
        <f t="shared" si="20"/>
        <v>-45647811</v>
      </c>
    </row>
    <row r="74" spans="2:10" ht="12" customHeight="1" x14ac:dyDescent="0.25">
      <c r="B74" s="72"/>
      <c r="C74" s="224"/>
      <c r="D74" s="225"/>
      <c r="E74" s="76"/>
      <c r="F74" s="76"/>
      <c r="G74" s="76"/>
      <c r="H74" s="76"/>
      <c r="I74" s="76"/>
      <c r="J74" s="76">
        <f t="shared" si="16"/>
        <v>0</v>
      </c>
    </row>
    <row r="75" spans="2:10" ht="12" customHeight="1" x14ac:dyDescent="0.25">
      <c r="B75" s="69"/>
      <c r="C75" s="217" t="s">
        <v>284</v>
      </c>
      <c r="D75" s="222"/>
      <c r="E75" s="76"/>
      <c r="F75" s="76"/>
      <c r="G75" s="76"/>
      <c r="H75" s="76"/>
      <c r="I75" s="76"/>
      <c r="J75" s="76">
        <f t="shared" si="16"/>
        <v>0</v>
      </c>
    </row>
    <row r="76" spans="2:10" ht="12" customHeight="1" x14ac:dyDescent="0.25">
      <c r="B76" s="69"/>
      <c r="C76" s="219" t="s">
        <v>285</v>
      </c>
      <c r="D76" s="220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1">I76-E76</f>
        <v>0</v>
      </c>
    </row>
    <row r="77" spans="2:10" ht="15" customHeight="1" x14ac:dyDescent="0.25">
      <c r="B77" s="69"/>
      <c r="C77" s="228" t="s">
        <v>286</v>
      </c>
      <c r="D77" s="229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1"/>
        <v>0</v>
      </c>
    </row>
    <row r="78" spans="2:10" ht="12" customHeight="1" x14ac:dyDescent="0.25">
      <c r="B78" s="69"/>
      <c r="C78" s="217" t="s">
        <v>287</v>
      </c>
      <c r="D78" s="222"/>
      <c r="E78" s="76">
        <f>E76+E77</f>
        <v>0</v>
      </c>
      <c r="F78" s="76">
        <f t="shared" ref="F78:J78" si="22">F76+F77</f>
        <v>0</v>
      </c>
      <c r="G78" s="76">
        <f t="shared" si="22"/>
        <v>0</v>
      </c>
      <c r="H78" s="76">
        <f t="shared" si="22"/>
        <v>0</v>
      </c>
      <c r="I78" s="76">
        <f t="shared" si="22"/>
        <v>0</v>
      </c>
      <c r="J78" s="76">
        <f t="shared" si="22"/>
        <v>0</v>
      </c>
    </row>
    <row r="79" spans="2:10" ht="12" customHeight="1" thickBot="1" x14ac:dyDescent="0.3">
      <c r="B79" s="75"/>
      <c r="C79" s="226"/>
      <c r="D79" s="227"/>
      <c r="E79" s="77"/>
      <c r="F79" s="77"/>
      <c r="G79" s="77"/>
      <c r="H79" s="77"/>
      <c r="I79" s="77"/>
      <c r="J79" s="77"/>
    </row>
  </sheetData>
  <mergeCells count="64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37:D37"/>
    <mergeCell ref="C39:D39"/>
    <mergeCell ref="B43:D43"/>
    <mergeCell ref="B44:D44"/>
    <mergeCell ref="E43:E44"/>
    <mergeCell ref="G17:G18"/>
    <mergeCell ref="H17:H18"/>
    <mergeCell ref="I17:I18"/>
    <mergeCell ref="C30:D30"/>
    <mergeCell ref="E17:E18"/>
    <mergeCell ref="F17:F18"/>
    <mergeCell ref="C14:D14"/>
    <mergeCell ref="C36:D36"/>
    <mergeCell ref="C16:D16"/>
    <mergeCell ref="B17:B18"/>
    <mergeCell ref="C17:D17"/>
    <mergeCell ref="C18:D18"/>
    <mergeCell ref="C15:D15"/>
    <mergeCell ref="B9:D9"/>
    <mergeCell ref="C10:D10"/>
    <mergeCell ref="C11:D11"/>
    <mergeCell ref="C12:D12"/>
    <mergeCell ref="C13:D13"/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F113" sqref="F113"/>
    </sheetView>
  </sheetViews>
  <sheetFormatPr baseColWidth="10" defaultRowHeight="15" x14ac:dyDescent="0.25"/>
  <cols>
    <col min="1" max="1" width="4.7109375" customWidth="1"/>
    <col min="2" max="2" width="38.28515625" customWidth="1"/>
  </cols>
  <sheetData>
    <row r="1" spans="1:8" ht="10.5" customHeight="1" x14ac:dyDescent="0.25">
      <c r="A1" s="239" t="s">
        <v>120</v>
      </c>
      <c r="B1" s="240"/>
      <c r="C1" s="240"/>
      <c r="D1" s="240"/>
      <c r="E1" s="240"/>
      <c r="F1" s="240"/>
      <c r="G1" s="240"/>
      <c r="H1" s="241"/>
    </row>
    <row r="2" spans="1:8" ht="10.5" customHeight="1" x14ac:dyDescent="0.25">
      <c r="A2" s="242" t="s">
        <v>290</v>
      </c>
      <c r="B2" s="243"/>
      <c r="C2" s="243"/>
      <c r="D2" s="243"/>
      <c r="E2" s="243"/>
      <c r="F2" s="243"/>
      <c r="G2" s="243"/>
      <c r="H2" s="244"/>
    </row>
    <row r="3" spans="1:8" ht="10.5" customHeight="1" x14ac:dyDescent="0.25">
      <c r="A3" s="242" t="s">
        <v>291</v>
      </c>
      <c r="B3" s="243"/>
      <c r="C3" s="243"/>
      <c r="D3" s="243"/>
      <c r="E3" s="243"/>
      <c r="F3" s="243"/>
      <c r="G3" s="243"/>
      <c r="H3" s="244"/>
    </row>
    <row r="4" spans="1:8" ht="10.5" customHeight="1" x14ac:dyDescent="0.25">
      <c r="A4" s="242" t="s">
        <v>458</v>
      </c>
      <c r="B4" s="243"/>
      <c r="C4" s="243"/>
      <c r="D4" s="243"/>
      <c r="E4" s="243"/>
      <c r="F4" s="243"/>
      <c r="G4" s="243"/>
      <c r="H4" s="244"/>
    </row>
    <row r="5" spans="1:8" ht="10.5" customHeight="1" thickBot="1" x14ac:dyDescent="0.3">
      <c r="A5" s="245" t="s">
        <v>1</v>
      </c>
      <c r="B5" s="246"/>
      <c r="C5" s="246"/>
      <c r="D5" s="246"/>
      <c r="E5" s="246"/>
      <c r="F5" s="246"/>
      <c r="G5" s="246"/>
      <c r="H5" s="247"/>
    </row>
    <row r="6" spans="1:8" ht="10.5" customHeight="1" thickBot="1" x14ac:dyDescent="0.3">
      <c r="A6" s="239" t="s">
        <v>370</v>
      </c>
      <c r="B6" s="248"/>
      <c r="C6" s="250" t="s">
        <v>292</v>
      </c>
      <c r="D6" s="251"/>
      <c r="E6" s="251"/>
      <c r="F6" s="251"/>
      <c r="G6" s="252"/>
      <c r="H6" s="253" t="s">
        <v>371</v>
      </c>
    </row>
    <row r="7" spans="1:8" ht="18.75" customHeight="1" thickBot="1" x14ac:dyDescent="0.3">
      <c r="A7" s="245"/>
      <c r="B7" s="249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54"/>
    </row>
    <row r="8" spans="1:8" ht="10.5" customHeight="1" x14ac:dyDescent="0.25">
      <c r="A8" s="237" t="s">
        <v>296</v>
      </c>
      <c r="B8" s="255"/>
      <c r="C8" s="138">
        <f>C9+C17+C27+C37+C47+C57+C70+C61+C74</f>
        <v>62945140</v>
      </c>
      <c r="D8" s="89">
        <f>D9+D17+D27+D37+D47+D57+D61+D70+D74</f>
        <v>2578000</v>
      </c>
      <c r="E8" s="89">
        <f>E9+E17+E27+E37+E47+E57+E70+E61+E74</f>
        <v>65523140</v>
      </c>
      <c r="F8" s="89">
        <f>F9+F17+F27+F37+F47+F57+F70+F61+F74</f>
        <v>11118822</v>
      </c>
      <c r="G8" s="89">
        <f>G9+G17+G27+G37+G47+G57+G70+G61+G74</f>
        <v>11118822</v>
      </c>
      <c r="H8" s="89">
        <f t="shared" ref="H8" si="0">H9+H17+H27+H37+H47+H57+H70+H61+H74</f>
        <v>54404318</v>
      </c>
    </row>
    <row r="9" spans="1:8" ht="10.5" customHeight="1" x14ac:dyDescent="0.25">
      <c r="A9" s="230" t="s">
        <v>297</v>
      </c>
      <c r="B9" s="231"/>
      <c r="C9" s="85">
        <f>SUM(C10:C16)</f>
        <v>27263935</v>
      </c>
      <c r="D9" s="85">
        <f>SUM(D10:D16)</f>
        <v>0</v>
      </c>
      <c r="E9" s="85">
        <f>C9+D9</f>
        <v>27263935</v>
      </c>
      <c r="F9" s="85">
        <f>SUM(F10:F16)</f>
        <v>3777733</v>
      </c>
      <c r="G9" s="85">
        <f t="shared" ref="G9:H9" si="1">SUM(G10:G16)</f>
        <v>3777733</v>
      </c>
      <c r="H9" s="85">
        <f t="shared" si="1"/>
        <v>23486202</v>
      </c>
    </row>
    <row r="10" spans="1:8" ht="10.5" customHeight="1" x14ac:dyDescent="0.25">
      <c r="A10" s="82"/>
      <c r="B10" s="81" t="s">
        <v>298</v>
      </c>
      <c r="C10" s="85">
        <v>17967928</v>
      </c>
      <c r="D10" s="86">
        <v>-3000</v>
      </c>
      <c r="E10" s="85">
        <f t="shared" ref="E10:E16" si="2">C10+D10</f>
        <v>17964928</v>
      </c>
      <c r="F10" s="86">
        <v>3083262</v>
      </c>
      <c r="G10" s="86">
        <f>F10</f>
        <v>3083262</v>
      </c>
      <c r="H10" s="86">
        <f>E10-F10</f>
        <v>14881666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3007183</v>
      </c>
      <c r="D12" s="86">
        <v>0</v>
      </c>
      <c r="E12" s="85">
        <f t="shared" si="2"/>
        <v>3007183</v>
      </c>
      <c r="F12" s="86">
        <v>45646</v>
      </c>
      <c r="G12" s="86">
        <f t="shared" si="3"/>
        <v>45646</v>
      </c>
      <c r="H12" s="86">
        <f t="shared" si="4"/>
        <v>2961537</v>
      </c>
    </row>
    <row r="13" spans="1:8" ht="10.5" customHeight="1" x14ac:dyDescent="0.25">
      <c r="A13" s="82"/>
      <c r="B13" s="81" t="s">
        <v>301</v>
      </c>
      <c r="C13" s="85">
        <v>559242</v>
      </c>
      <c r="D13" s="86">
        <v>-2918</v>
      </c>
      <c r="E13" s="85">
        <f t="shared" si="2"/>
        <v>556324</v>
      </c>
      <c r="F13" s="86">
        <v>8961</v>
      </c>
      <c r="G13" s="86">
        <f t="shared" si="3"/>
        <v>8961</v>
      </c>
      <c r="H13" s="86">
        <f t="shared" si="4"/>
        <v>547363</v>
      </c>
    </row>
    <row r="14" spans="1:8" ht="10.5" customHeight="1" x14ac:dyDescent="0.25">
      <c r="A14" s="82"/>
      <c r="B14" s="81" t="s">
        <v>302</v>
      </c>
      <c r="C14" s="85">
        <v>5729582</v>
      </c>
      <c r="D14" s="86">
        <v>5918</v>
      </c>
      <c r="E14" s="85">
        <f t="shared" si="2"/>
        <v>5735500</v>
      </c>
      <c r="F14" s="86">
        <v>639864</v>
      </c>
      <c r="G14" s="86">
        <f t="shared" si="3"/>
        <v>639864</v>
      </c>
      <c r="H14" s="86">
        <f t="shared" si="4"/>
        <v>5095636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30" t="s">
        <v>305</v>
      </c>
      <c r="B17" s="231"/>
      <c r="C17" s="85">
        <f>SUM(C18:C26)</f>
        <v>2906373</v>
      </c>
      <c r="D17" s="85">
        <f>SUM(D18:D26)</f>
        <v>0</v>
      </c>
      <c r="E17" s="85">
        <f>SUM(E18:E26)</f>
        <v>2906373</v>
      </c>
      <c r="F17" s="86">
        <f>SUM(F18:F26)</f>
        <v>429699</v>
      </c>
      <c r="G17" s="85">
        <f>SUM(G18:G26)</f>
        <v>429699</v>
      </c>
      <c r="H17" s="86">
        <f t="shared" ref="H17:H56" si="5">E17-F17</f>
        <v>2476674</v>
      </c>
    </row>
    <row r="18" spans="1:10" ht="10.5" customHeight="1" x14ac:dyDescent="0.25">
      <c r="A18" s="82"/>
      <c r="B18" s="81" t="s">
        <v>306</v>
      </c>
      <c r="C18" s="85">
        <v>1234360</v>
      </c>
      <c r="D18" s="86">
        <v>0</v>
      </c>
      <c r="E18" s="86">
        <f>C18+D18</f>
        <v>1234360</v>
      </c>
      <c r="F18" s="86">
        <v>212286</v>
      </c>
      <c r="G18" s="86">
        <f>F18</f>
        <v>212286</v>
      </c>
      <c r="H18" s="86">
        <f t="shared" si="5"/>
        <v>1022074</v>
      </c>
      <c r="J18" s="59"/>
    </row>
    <row r="19" spans="1:10" ht="10.5" customHeight="1" x14ac:dyDescent="0.25">
      <c r="A19" s="82"/>
      <c r="B19" s="81" t="s">
        <v>307</v>
      </c>
      <c r="C19" s="85">
        <v>126156</v>
      </c>
      <c r="D19" s="86">
        <v>0</v>
      </c>
      <c r="E19" s="86">
        <f t="shared" ref="E19:E26" si="6">C19+D19</f>
        <v>126156</v>
      </c>
      <c r="F19" s="86">
        <v>24386</v>
      </c>
      <c r="G19" s="86">
        <f t="shared" ref="G19:G26" si="7">F19</f>
        <v>24386</v>
      </c>
      <c r="H19" s="86">
        <f t="shared" si="5"/>
        <v>101770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67980</v>
      </c>
      <c r="D21" s="86">
        <v>0</v>
      </c>
      <c r="E21" s="86">
        <f t="shared" si="6"/>
        <v>67980</v>
      </c>
      <c r="F21" s="86">
        <v>13744</v>
      </c>
      <c r="G21" s="86">
        <f t="shared" si="7"/>
        <v>13744</v>
      </c>
      <c r="H21" s="86">
        <f t="shared" si="5"/>
        <v>54236</v>
      </c>
    </row>
    <row r="22" spans="1:10" ht="10.5" customHeight="1" x14ac:dyDescent="0.25">
      <c r="A22" s="82"/>
      <c r="B22" s="81" t="s">
        <v>310</v>
      </c>
      <c r="C22" s="85">
        <v>761706</v>
      </c>
      <c r="D22" s="86">
        <v>0</v>
      </c>
      <c r="E22" s="86">
        <f t="shared" si="6"/>
        <v>761706</v>
      </c>
      <c r="F22" s="86">
        <v>116641</v>
      </c>
      <c r="G22" s="86">
        <f t="shared" si="7"/>
        <v>116641</v>
      </c>
      <c r="H22" s="86">
        <f t="shared" si="5"/>
        <v>645065</v>
      </c>
      <c r="J22" s="59"/>
    </row>
    <row r="23" spans="1:10" ht="10.5" customHeight="1" x14ac:dyDescent="0.25">
      <c r="A23" s="82"/>
      <c r="B23" s="81" t="s">
        <v>311</v>
      </c>
      <c r="C23" s="85">
        <v>340497</v>
      </c>
      <c r="D23" s="86">
        <v>0</v>
      </c>
      <c r="E23" s="86">
        <f t="shared" si="6"/>
        <v>340497</v>
      </c>
      <c r="F23" s="86">
        <v>62642</v>
      </c>
      <c r="G23" s="86">
        <f t="shared" si="7"/>
        <v>62642</v>
      </c>
      <c r="H23" s="86">
        <f t="shared" si="5"/>
        <v>277855</v>
      </c>
      <c r="J23" s="59"/>
    </row>
    <row r="24" spans="1:10" ht="10.5" customHeight="1" x14ac:dyDescent="0.25">
      <c r="A24" s="82"/>
      <c r="B24" s="81" t="s">
        <v>312</v>
      </c>
      <c r="C24" s="85">
        <v>32414</v>
      </c>
      <c r="D24" s="86">
        <v>0</v>
      </c>
      <c r="E24" s="86">
        <f t="shared" si="6"/>
        <v>32414</v>
      </c>
      <c r="F24" s="86">
        <v>0</v>
      </c>
      <c r="G24" s="86">
        <f>F24</f>
        <v>0</v>
      </c>
      <c r="H24" s="86">
        <f t="shared" si="5"/>
        <v>32414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343260</v>
      </c>
      <c r="D26" s="86">
        <v>0</v>
      </c>
      <c r="E26" s="86">
        <f t="shared" si="6"/>
        <v>343260</v>
      </c>
      <c r="F26" s="86">
        <v>0</v>
      </c>
      <c r="G26" s="86">
        <f t="shared" si="7"/>
        <v>0</v>
      </c>
      <c r="H26" s="86">
        <f t="shared" si="5"/>
        <v>343260</v>
      </c>
    </row>
    <row r="27" spans="1:10" ht="10.5" customHeight="1" x14ac:dyDescent="0.25">
      <c r="A27" s="230" t="s">
        <v>315</v>
      </c>
      <c r="B27" s="231"/>
      <c r="C27" s="85">
        <f>SUM(C28:C36)</f>
        <v>16993019</v>
      </c>
      <c r="D27" s="85">
        <f>SUM(D28:D36)</f>
        <v>1663000</v>
      </c>
      <c r="E27" s="85">
        <f>SUM(E28:E36)</f>
        <v>18656019</v>
      </c>
      <c r="F27" s="86">
        <f>SUM(F28:F36)</f>
        <v>3889194</v>
      </c>
      <c r="G27" s="85">
        <f>SUM(G28:G36)</f>
        <v>3889194</v>
      </c>
      <c r="H27" s="86">
        <f t="shared" si="5"/>
        <v>14766825</v>
      </c>
    </row>
    <row r="28" spans="1:10" ht="10.5" customHeight="1" x14ac:dyDescent="0.25">
      <c r="A28" s="82"/>
      <c r="B28" s="81" t="s">
        <v>316</v>
      </c>
      <c r="C28" s="85">
        <v>3790699</v>
      </c>
      <c r="D28" s="86">
        <v>0</v>
      </c>
      <c r="E28" s="86">
        <f>C28+D28</f>
        <v>3790699</v>
      </c>
      <c r="F28" s="86">
        <v>34396</v>
      </c>
      <c r="G28" s="86">
        <f>F28</f>
        <v>34396</v>
      </c>
      <c r="H28" s="86">
        <f t="shared" si="5"/>
        <v>3756303</v>
      </c>
    </row>
    <row r="29" spans="1:10" ht="10.5" customHeight="1" x14ac:dyDescent="0.25">
      <c r="A29" s="82"/>
      <c r="B29" s="81" t="s">
        <v>317</v>
      </c>
      <c r="C29" s="85">
        <v>309000</v>
      </c>
      <c r="D29" s="86">
        <v>1446000</v>
      </c>
      <c r="E29" s="86">
        <f>C29+D29</f>
        <v>1755000</v>
      </c>
      <c r="F29" s="86">
        <v>776261</v>
      </c>
      <c r="G29" s="86">
        <f>F29</f>
        <v>776261</v>
      </c>
      <c r="H29" s="86">
        <f t="shared" si="5"/>
        <v>978739</v>
      </c>
    </row>
    <row r="30" spans="1:10" ht="10.5" customHeight="1" x14ac:dyDescent="0.25">
      <c r="A30" s="82"/>
      <c r="B30" s="81" t="s">
        <v>318</v>
      </c>
      <c r="C30" s="85">
        <v>4952160</v>
      </c>
      <c r="D30" s="86">
        <v>28000</v>
      </c>
      <c r="E30" s="86">
        <f t="shared" ref="E30:E36" si="8">C30+D30</f>
        <v>4980160</v>
      </c>
      <c r="F30" s="86">
        <v>1502607</v>
      </c>
      <c r="G30" s="86">
        <f>F30</f>
        <v>1502607</v>
      </c>
      <c r="H30" s="86">
        <f t="shared" si="5"/>
        <v>3477553</v>
      </c>
    </row>
    <row r="31" spans="1:10" ht="10.5" customHeight="1" x14ac:dyDescent="0.25">
      <c r="A31" s="82"/>
      <c r="B31" s="81" t="s">
        <v>319</v>
      </c>
      <c r="C31" s="85">
        <v>171491</v>
      </c>
      <c r="D31" s="86">
        <v>0</v>
      </c>
      <c r="E31" s="86">
        <f t="shared" si="8"/>
        <v>171491</v>
      </c>
      <c r="F31" s="86">
        <v>26167</v>
      </c>
      <c r="G31" s="86">
        <f>F31</f>
        <v>26167</v>
      </c>
      <c r="H31" s="86">
        <f t="shared" si="5"/>
        <v>145324</v>
      </c>
    </row>
    <row r="32" spans="1:10" ht="10.5" customHeight="1" x14ac:dyDescent="0.25">
      <c r="A32" s="82"/>
      <c r="B32" s="81" t="s">
        <v>320</v>
      </c>
      <c r="C32" s="85">
        <v>400536</v>
      </c>
      <c r="D32" s="86">
        <v>0</v>
      </c>
      <c r="E32" s="86">
        <f t="shared" si="8"/>
        <v>400536</v>
      </c>
      <c r="F32" s="86">
        <v>48700</v>
      </c>
      <c r="G32" s="86">
        <f>F32</f>
        <v>48700</v>
      </c>
      <c r="H32" s="86">
        <f t="shared" si="5"/>
        <v>351836</v>
      </c>
    </row>
    <row r="33" spans="1:8" ht="10.5" customHeight="1" x14ac:dyDescent="0.25">
      <c r="A33" s="82"/>
      <c r="B33" s="81" t="s">
        <v>321</v>
      </c>
      <c r="C33" s="85">
        <v>12360</v>
      </c>
      <c r="D33" s="86">
        <v>0</v>
      </c>
      <c r="E33" s="86">
        <f t="shared" si="8"/>
        <v>12360</v>
      </c>
      <c r="F33" s="86">
        <v>0</v>
      </c>
      <c r="G33" s="86">
        <v>0</v>
      </c>
      <c r="H33" s="86">
        <f t="shared" si="5"/>
        <v>12360</v>
      </c>
    </row>
    <row r="34" spans="1:8" ht="10.5" customHeight="1" x14ac:dyDescent="0.25">
      <c r="A34" s="82"/>
      <c r="B34" s="81" t="s">
        <v>322</v>
      </c>
      <c r="C34" s="85">
        <v>239988</v>
      </c>
      <c r="D34" s="86">
        <v>0</v>
      </c>
      <c r="E34" s="86">
        <f t="shared" si="8"/>
        <v>239988</v>
      </c>
      <c r="F34" s="86">
        <v>25444</v>
      </c>
      <c r="G34" s="86">
        <f>F34</f>
        <v>25444</v>
      </c>
      <c r="H34" s="86">
        <f t="shared" si="5"/>
        <v>214544</v>
      </c>
    </row>
    <row r="35" spans="1:8" ht="10.5" customHeight="1" x14ac:dyDescent="0.25">
      <c r="A35" s="82"/>
      <c r="B35" s="81" t="s">
        <v>323</v>
      </c>
      <c r="C35" s="85">
        <v>6123600</v>
      </c>
      <c r="D35" s="86">
        <v>189000</v>
      </c>
      <c r="E35" s="86">
        <f t="shared" si="8"/>
        <v>6312600</v>
      </c>
      <c r="F35" s="86">
        <v>1375554</v>
      </c>
      <c r="G35" s="86">
        <f>F35</f>
        <v>1375554</v>
      </c>
      <c r="H35" s="86">
        <f t="shared" si="5"/>
        <v>4937046</v>
      </c>
    </row>
    <row r="36" spans="1:8" ht="10.5" customHeight="1" x14ac:dyDescent="0.25">
      <c r="A36" s="82"/>
      <c r="B36" s="81" t="s">
        <v>324</v>
      </c>
      <c r="C36" s="85">
        <v>993185</v>
      </c>
      <c r="D36" s="86">
        <v>0</v>
      </c>
      <c r="E36" s="86">
        <f t="shared" si="8"/>
        <v>993185</v>
      </c>
      <c r="F36" s="86">
        <v>100065</v>
      </c>
      <c r="G36" s="86">
        <f>F36</f>
        <v>100065</v>
      </c>
      <c r="H36" s="86">
        <f t="shared" si="5"/>
        <v>893120</v>
      </c>
    </row>
    <row r="37" spans="1:8" ht="16.5" customHeight="1" x14ac:dyDescent="0.25">
      <c r="A37" s="256" t="s">
        <v>325</v>
      </c>
      <c r="B37" s="257"/>
      <c r="C37" s="85">
        <f>SUM(C38:C46)</f>
        <v>12091813</v>
      </c>
      <c r="D37" s="85">
        <f>SUM(D38:D46)</f>
        <v>915000</v>
      </c>
      <c r="E37" s="85">
        <f t="shared" ref="E37:G37" si="9">SUM(E38:E46)</f>
        <v>13006813</v>
      </c>
      <c r="F37" s="86">
        <f t="shared" si="9"/>
        <v>3022196</v>
      </c>
      <c r="G37" s="85">
        <f t="shared" si="9"/>
        <v>3022196</v>
      </c>
      <c r="H37" s="86">
        <f t="shared" si="5"/>
        <v>9984617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6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6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12091813</v>
      </c>
      <c r="D41" s="86">
        <v>915000</v>
      </c>
      <c r="E41" s="86">
        <f>C41+D41</f>
        <v>13006813</v>
      </c>
      <c r="F41" s="86">
        <v>3022196</v>
      </c>
      <c r="G41" s="86">
        <f>F41</f>
        <v>3022196</v>
      </c>
      <c r="H41" s="86">
        <f t="shared" si="5"/>
        <v>9984617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30" t="s">
        <v>335</v>
      </c>
      <c r="B47" s="231"/>
      <c r="C47" s="85">
        <f>SUM(C48:C56)</f>
        <v>3690000</v>
      </c>
      <c r="D47" s="85">
        <f t="shared" ref="D47:G47" si="10">SUM(D48:D56)</f>
        <v>0</v>
      </c>
      <c r="E47" s="85">
        <f t="shared" si="10"/>
        <v>3690000</v>
      </c>
      <c r="F47" s="85">
        <f t="shared" si="10"/>
        <v>0</v>
      </c>
      <c r="G47" s="85">
        <f t="shared" si="10"/>
        <v>0</v>
      </c>
      <c r="H47" s="86">
        <f t="shared" si="5"/>
        <v>3690000</v>
      </c>
    </row>
    <row r="48" spans="1:8" ht="10.5" customHeight="1" x14ac:dyDescent="0.25">
      <c r="A48" s="82"/>
      <c r="B48" s="81" t="s">
        <v>336</v>
      </c>
      <c r="C48" s="85">
        <v>1940000</v>
      </c>
      <c r="D48" s="85">
        <v>0</v>
      </c>
      <c r="E48" s="85">
        <v>1940000</v>
      </c>
      <c r="F48" s="85">
        <v>0</v>
      </c>
      <c r="G48" s="85">
        <f>F48</f>
        <v>0</v>
      </c>
      <c r="H48" s="86">
        <f t="shared" si="5"/>
        <v>1940000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1500000</v>
      </c>
      <c r="D51" s="85">
        <v>0</v>
      </c>
      <c r="E51" s="85">
        <v>1500000</v>
      </c>
      <c r="F51" s="85">
        <v>0</v>
      </c>
      <c r="G51" s="85">
        <f t="shared" si="12"/>
        <v>0</v>
      </c>
      <c r="H51" s="86">
        <f t="shared" si="5"/>
        <v>1500000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250000</v>
      </c>
      <c r="D56" s="85">
        <v>0</v>
      </c>
      <c r="E56" s="85">
        <v>250000</v>
      </c>
      <c r="F56" s="85">
        <v>0</v>
      </c>
      <c r="G56" s="85">
        <v>0</v>
      </c>
      <c r="H56" s="86">
        <f t="shared" si="5"/>
        <v>250000</v>
      </c>
    </row>
    <row r="57" spans="1:8" ht="10.5" customHeight="1" x14ac:dyDescent="0.25">
      <c r="A57" s="230" t="s">
        <v>345</v>
      </c>
      <c r="B57" s="231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0" t="s">
        <v>349</v>
      </c>
      <c r="B61" s="231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0" t="s">
        <v>358</v>
      </c>
      <c r="B70" s="231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0" t="s">
        <v>362</v>
      </c>
      <c r="B74" s="231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32"/>
      <c r="B82" s="23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37"/>
      <c r="B84" s="238"/>
      <c r="C84" s="258">
        <f>C86+C94+C104+C114+C124+C134+C138+C147+C151</f>
        <v>0</v>
      </c>
      <c r="D84" s="258">
        <f>D86+D94+D104+D114+D124+D134+D138+D147+D151</f>
        <v>0</v>
      </c>
      <c r="E84" s="258">
        <f t="shared" ref="E84" si="17">E86+E94+E104+E114+E124+E134+E138+E147+E151</f>
        <v>0</v>
      </c>
      <c r="F84" s="258">
        <f t="shared" ref="F84:H84" si="18">F86+F94+F104+F114+F124+F134+F138+F147+F151</f>
        <v>0</v>
      </c>
      <c r="G84" s="258">
        <f t="shared" si="18"/>
        <v>0</v>
      </c>
      <c r="H84" s="258">
        <f t="shared" si="18"/>
        <v>0</v>
      </c>
    </row>
    <row r="85" spans="1:8" ht="10.5" customHeight="1" x14ac:dyDescent="0.25">
      <c r="A85" s="235" t="s">
        <v>372</v>
      </c>
      <c r="B85" s="236"/>
      <c r="C85" s="259"/>
      <c r="D85" s="259"/>
      <c r="E85" s="259"/>
      <c r="F85" s="259"/>
      <c r="G85" s="259"/>
      <c r="H85" s="259"/>
    </row>
    <row r="86" spans="1:8" ht="10.5" customHeight="1" x14ac:dyDescent="0.25">
      <c r="A86" s="230" t="s">
        <v>297</v>
      </c>
      <c r="B86" s="234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30" t="s">
        <v>305</v>
      </c>
      <c r="B94" s="234"/>
      <c r="C94" s="85">
        <f>SUM(C95:C103)</f>
        <v>0</v>
      </c>
      <c r="D94" s="85">
        <f>D95+D96+D97+D98+D99+D100+D101+D102+D103</f>
        <v>0</v>
      </c>
      <c r="E94" s="85">
        <f t="shared" ref="E94" si="22">SUM(E95:E103)</f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f t="shared" ref="G96:G103" si="27">F96</f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30" t="s">
        <v>315</v>
      </c>
      <c r="B104" s="234"/>
      <c r="C104" s="85">
        <f>SUM(C105:C113)</f>
        <v>0</v>
      </c>
      <c r="D104" s="85">
        <f>D105+D106+D107+D108+D109+D110+D111+D112+D113</f>
        <v>0</v>
      </c>
      <c r="E104" s="85">
        <f t="shared" ref="E104:G104" si="29">SUM(E105:E113)</f>
        <v>0</v>
      </c>
      <c r="F104" s="85">
        <f t="shared" si="29"/>
        <v>0</v>
      </c>
      <c r="G104" s="85">
        <f t="shared" si="29"/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f t="shared" ref="G106:G113" si="32">F106</f>
        <v>0</v>
      </c>
      <c r="H106" s="86">
        <f t="shared" ref="H106:H113" si="33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f t="shared" si="32"/>
        <v>0</v>
      </c>
      <c r="H107" s="86">
        <f t="shared" si="33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0</v>
      </c>
      <c r="E111" s="86">
        <f t="shared" si="31"/>
        <v>0</v>
      </c>
      <c r="F111" s="86">
        <v>0</v>
      </c>
      <c r="G111" s="86">
        <f t="shared" si="32"/>
        <v>0</v>
      </c>
      <c r="H111" s="86">
        <f t="shared" si="33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f>F112</f>
        <v>0</v>
      </c>
      <c r="H112" s="86">
        <f t="shared" si="33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f t="shared" si="32"/>
        <v>0</v>
      </c>
      <c r="H113" s="86">
        <f t="shared" si="33"/>
        <v>0</v>
      </c>
    </row>
    <row r="114" spans="1:8" ht="19.5" customHeight="1" x14ac:dyDescent="0.25">
      <c r="A114" s="256" t="s">
        <v>325</v>
      </c>
      <c r="B114" s="260"/>
      <c r="C114" s="85">
        <f>SUM(C115:C123)</f>
        <v>0</v>
      </c>
      <c r="D114" s="85">
        <f t="shared" ref="D114:F114" si="34">SUM(D115:D123)</f>
        <v>0</v>
      </c>
      <c r="E114" s="85">
        <f t="shared" si="34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7">C116+D116</f>
        <v>0</v>
      </c>
      <c r="F116" s="86">
        <v>0</v>
      </c>
      <c r="G116" s="86">
        <v>0</v>
      </c>
      <c r="H116" s="86">
        <f t="shared" ref="H116:H158" si="38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7"/>
        <v>0</v>
      </c>
      <c r="F117" s="86">
        <v>0</v>
      </c>
      <c r="G117" s="86">
        <v>0</v>
      </c>
      <c r="H117" s="86">
        <f t="shared" si="38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8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7"/>
        <v>0</v>
      </c>
      <c r="F119" s="86">
        <v>0</v>
      </c>
      <c r="G119" s="86">
        <v>0</v>
      </c>
      <c r="H119" s="86">
        <f t="shared" si="38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7"/>
        <v>0</v>
      </c>
      <c r="F120" s="86">
        <v>0</v>
      </c>
      <c r="G120" s="86">
        <v>0</v>
      </c>
      <c r="H120" s="86">
        <f t="shared" si="38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7"/>
        <v>0</v>
      </c>
      <c r="F121" s="86">
        <v>0</v>
      </c>
      <c r="G121" s="86">
        <v>0</v>
      </c>
      <c r="H121" s="86">
        <f t="shared" si="38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7"/>
        <v>0</v>
      </c>
      <c r="F122" s="86">
        <v>0</v>
      </c>
      <c r="G122" s="86">
        <v>0</v>
      </c>
      <c r="H122" s="86">
        <f t="shared" si="38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7"/>
        <v>0</v>
      </c>
      <c r="F123" s="86">
        <v>0</v>
      </c>
      <c r="G123" s="86">
        <v>0</v>
      </c>
      <c r="H123" s="86">
        <f t="shared" si="38"/>
        <v>0</v>
      </c>
    </row>
    <row r="124" spans="1:8" ht="10.5" customHeight="1" x14ac:dyDescent="0.25">
      <c r="A124" s="230" t="s">
        <v>335</v>
      </c>
      <c r="B124" s="234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8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8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8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8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8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8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8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8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8"/>
        <v>0</v>
      </c>
    </row>
    <row r="134" spans="1:8" ht="10.5" customHeight="1" x14ac:dyDescent="0.25">
      <c r="A134" s="230" t="s">
        <v>345</v>
      </c>
      <c r="B134" s="234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8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8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8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8"/>
        <v>0</v>
      </c>
    </row>
    <row r="138" spans="1:8" ht="10.5" customHeight="1" x14ac:dyDescent="0.25">
      <c r="A138" s="230" t="s">
        <v>349</v>
      </c>
      <c r="B138" s="234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8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8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8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8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8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8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8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8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8"/>
        <v>0</v>
      </c>
    </row>
    <row r="147" spans="1:8" ht="10.5" customHeight="1" x14ac:dyDescent="0.25">
      <c r="A147" s="230" t="s">
        <v>358</v>
      </c>
      <c r="B147" s="234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8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8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8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8"/>
        <v>0</v>
      </c>
    </row>
    <row r="151" spans="1:8" ht="10.5" customHeight="1" x14ac:dyDescent="0.25">
      <c r="A151" s="230" t="s">
        <v>362</v>
      </c>
      <c r="B151" s="234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8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8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8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8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8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8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8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8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5" t="s">
        <v>373</v>
      </c>
      <c r="B160" s="236"/>
      <c r="C160" s="89">
        <f t="shared" ref="C160:H160" si="45">C8+C84</f>
        <v>62945140</v>
      </c>
      <c r="D160" s="89">
        <f t="shared" si="45"/>
        <v>2578000</v>
      </c>
      <c r="E160" s="89">
        <f t="shared" si="45"/>
        <v>65523140</v>
      </c>
      <c r="F160" s="89">
        <f>F8+F84</f>
        <v>11118822</v>
      </c>
      <c r="G160" s="89">
        <f>G8+G84</f>
        <v>11118822</v>
      </c>
      <c r="H160" s="89">
        <f t="shared" si="45"/>
        <v>54404318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  <mergeCell ref="A17:B17"/>
    <mergeCell ref="A27:B27"/>
    <mergeCell ref="A37:B37"/>
    <mergeCell ref="A57:B57"/>
    <mergeCell ref="A61:B61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70:B70"/>
    <mergeCell ref="A74:B74"/>
    <mergeCell ref="A82:B82"/>
    <mergeCell ref="A124:B124"/>
    <mergeCell ref="A85:B85"/>
    <mergeCell ref="A84:B84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D21" sqref="D2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1" t="s">
        <v>120</v>
      </c>
      <c r="B1" s="262"/>
      <c r="C1" s="262"/>
      <c r="D1" s="262"/>
      <c r="E1" s="262"/>
      <c r="F1" s="262"/>
      <c r="G1" s="263"/>
    </row>
    <row r="2" spans="1:7" ht="12" customHeight="1" x14ac:dyDescent="0.25">
      <c r="A2" s="142" t="s">
        <v>290</v>
      </c>
      <c r="B2" s="143"/>
      <c r="C2" s="143"/>
      <c r="D2" s="143"/>
      <c r="E2" s="143"/>
      <c r="F2" s="143"/>
      <c r="G2" s="144"/>
    </row>
    <row r="3" spans="1:7" ht="12" customHeight="1" x14ac:dyDescent="0.25">
      <c r="A3" s="142" t="s">
        <v>374</v>
      </c>
      <c r="B3" s="143"/>
      <c r="C3" s="143"/>
      <c r="D3" s="143"/>
      <c r="E3" s="143"/>
      <c r="F3" s="143"/>
      <c r="G3" s="144"/>
    </row>
    <row r="4" spans="1:7" ht="12" customHeight="1" x14ac:dyDescent="0.25">
      <c r="A4" s="142" t="s">
        <v>453</v>
      </c>
      <c r="B4" s="143"/>
      <c r="C4" s="143"/>
      <c r="D4" s="143"/>
      <c r="E4" s="143"/>
      <c r="F4" s="143"/>
      <c r="G4" s="144"/>
    </row>
    <row r="5" spans="1:7" ht="12" customHeight="1" thickBot="1" x14ac:dyDescent="0.3">
      <c r="A5" s="145" t="s">
        <v>444</v>
      </c>
      <c r="B5" s="146"/>
      <c r="C5" s="146"/>
      <c r="D5" s="146"/>
      <c r="E5" s="146"/>
      <c r="F5" s="146"/>
      <c r="G5" s="147"/>
    </row>
    <row r="6" spans="1:7" ht="12" customHeight="1" thickBot="1" x14ac:dyDescent="0.3">
      <c r="A6" s="193" t="s">
        <v>2</v>
      </c>
      <c r="B6" s="180" t="s">
        <v>292</v>
      </c>
      <c r="C6" s="181"/>
      <c r="D6" s="181"/>
      <c r="E6" s="181"/>
      <c r="F6" s="182"/>
      <c r="G6" s="193" t="s">
        <v>293</v>
      </c>
    </row>
    <row r="7" spans="1:7" ht="21.75" customHeight="1" thickBot="1" x14ac:dyDescent="0.3">
      <c r="A7" s="194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194"/>
    </row>
    <row r="8" spans="1:7" ht="12" customHeight="1" x14ac:dyDescent="0.25">
      <c r="A8" s="31" t="s">
        <v>375</v>
      </c>
      <c r="B8" s="265">
        <f>B10</f>
        <v>62945140</v>
      </c>
      <c r="C8" s="265">
        <f t="shared" ref="C8:G8" si="0">C10</f>
        <v>2578000</v>
      </c>
      <c r="D8" s="265">
        <f t="shared" si="0"/>
        <v>65523140</v>
      </c>
      <c r="E8" s="265">
        <f t="shared" si="0"/>
        <v>11118822</v>
      </c>
      <c r="F8" s="265">
        <f t="shared" si="0"/>
        <v>11118822</v>
      </c>
      <c r="G8" s="265">
        <f t="shared" si="0"/>
        <v>54404318</v>
      </c>
    </row>
    <row r="9" spans="1:7" ht="12" customHeight="1" x14ac:dyDescent="0.25">
      <c r="A9" s="31" t="s">
        <v>376</v>
      </c>
      <c r="B9" s="264"/>
      <c r="C9" s="264"/>
      <c r="D9" s="264"/>
      <c r="E9" s="264"/>
      <c r="F9" s="264"/>
      <c r="G9" s="264"/>
    </row>
    <row r="10" spans="1:7" ht="12" customHeight="1" x14ac:dyDescent="0.25">
      <c r="A10" s="92" t="s">
        <v>443</v>
      </c>
      <c r="B10" s="103">
        <f>'FORMATO 4'!E15</f>
        <v>62945140</v>
      </c>
      <c r="C10" s="103">
        <f>'FORMATO 5'!$F$43</f>
        <v>2578000</v>
      </c>
      <c r="D10" s="103">
        <f>B10+C10</f>
        <v>65523140</v>
      </c>
      <c r="E10" s="103">
        <f>'FORMATO 4'!$G$15</f>
        <v>11118822</v>
      </c>
      <c r="F10" s="103">
        <f>E10</f>
        <v>11118822</v>
      </c>
      <c r="G10" s="103">
        <f>D10-E10</f>
        <v>54404318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4">
        <f>B21</f>
        <v>0</v>
      </c>
      <c r="C19" s="264">
        <f t="shared" ref="C19:G19" si="1">C21</f>
        <v>0</v>
      </c>
      <c r="D19" s="264">
        <f t="shared" si="1"/>
        <v>0</v>
      </c>
      <c r="E19" s="264">
        <f t="shared" si="1"/>
        <v>0</v>
      </c>
      <c r="F19" s="264">
        <f t="shared" si="1"/>
        <v>0</v>
      </c>
      <c r="G19" s="264">
        <f t="shared" si="1"/>
        <v>0</v>
      </c>
    </row>
    <row r="20" spans="1:7" ht="12" customHeight="1" x14ac:dyDescent="0.25">
      <c r="A20" s="33" t="s">
        <v>378</v>
      </c>
      <c r="B20" s="264"/>
      <c r="C20" s="264"/>
      <c r="D20" s="264"/>
      <c r="E20" s="264"/>
      <c r="F20" s="264"/>
      <c r="G20" s="264"/>
    </row>
    <row r="21" spans="1:7" ht="12" customHeight="1" x14ac:dyDescent="0.25">
      <c r="A21" s="92" t="s">
        <v>443</v>
      </c>
      <c r="B21" s="98">
        <v>0</v>
      </c>
      <c r="C21" s="98">
        <v>0</v>
      </c>
      <c r="D21" s="103">
        <f>B21+C21</f>
        <v>0</v>
      </c>
      <c r="E21" s="98">
        <f>'FORMATO 4'!$F$16</f>
        <v>0</v>
      </c>
      <c r="F21" s="98">
        <f>E21</f>
        <v>0</v>
      </c>
      <c r="G21" s="103">
        <f>D21-E21</f>
        <v>0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62945140</v>
      </c>
      <c r="C30" s="98">
        <f t="shared" ref="C30:G30" si="2">C8+C19</f>
        <v>2578000</v>
      </c>
      <c r="D30" s="98">
        <f t="shared" si="2"/>
        <v>65523140</v>
      </c>
      <c r="E30" s="98">
        <f t="shared" si="2"/>
        <v>11118822</v>
      </c>
      <c r="F30" s="98">
        <f t="shared" si="2"/>
        <v>11118822</v>
      </c>
      <c r="G30" s="98">
        <f t="shared" si="2"/>
        <v>54404318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28515625" customWidth="1"/>
  </cols>
  <sheetData>
    <row r="1" spans="1:8" ht="9" customHeight="1" x14ac:dyDescent="0.25">
      <c r="A1" s="139" t="s">
        <v>120</v>
      </c>
      <c r="B1" s="140"/>
      <c r="C1" s="140"/>
      <c r="D1" s="140"/>
      <c r="E1" s="140"/>
      <c r="F1" s="140"/>
      <c r="G1" s="140"/>
      <c r="H1" s="271"/>
    </row>
    <row r="2" spans="1:8" ht="9" customHeight="1" x14ac:dyDescent="0.25">
      <c r="A2" s="201" t="s">
        <v>290</v>
      </c>
      <c r="B2" s="202"/>
      <c r="C2" s="202"/>
      <c r="D2" s="202"/>
      <c r="E2" s="202"/>
      <c r="F2" s="202"/>
      <c r="G2" s="202"/>
      <c r="H2" s="272"/>
    </row>
    <row r="3" spans="1:8" ht="9" customHeight="1" x14ac:dyDescent="0.25">
      <c r="A3" s="201" t="s">
        <v>379</v>
      </c>
      <c r="B3" s="202"/>
      <c r="C3" s="202"/>
      <c r="D3" s="202"/>
      <c r="E3" s="202"/>
      <c r="F3" s="202"/>
      <c r="G3" s="202"/>
      <c r="H3" s="272"/>
    </row>
    <row r="4" spans="1:8" ht="9" customHeight="1" x14ac:dyDescent="0.25">
      <c r="A4" s="201" t="s">
        <v>453</v>
      </c>
      <c r="B4" s="202"/>
      <c r="C4" s="202"/>
      <c r="D4" s="202"/>
      <c r="E4" s="202"/>
      <c r="F4" s="202"/>
      <c r="G4" s="202"/>
      <c r="H4" s="272"/>
    </row>
    <row r="5" spans="1:8" ht="9" customHeight="1" thickBot="1" x14ac:dyDescent="0.3">
      <c r="A5" s="204" t="s">
        <v>1</v>
      </c>
      <c r="B5" s="205"/>
      <c r="C5" s="205"/>
      <c r="D5" s="205"/>
      <c r="E5" s="205"/>
      <c r="F5" s="205"/>
      <c r="G5" s="205"/>
      <c r="H5" s="273"/>
    </row>
    <row r="6" spans="1:8" ht="9" customHeight="1" thickBot="1" x14ac:dyDescent="0.3">
      <c r="A6" s="139" t="s">
        <v>2</v>
      </c>
      <c r="B6" s="141"/>
      <c r="C6" s="180" t="s">
        <v>292</v>
      </c>
      <c r="D6" s="181"/>
      <c r="E6" s="181"/>
      <c r="F6" s="181"/>
      <c r="G6" s="182"/>
      <c r="H6" s="193" t="s">
        <v>293</v>
      </c>
    </row>
    <row r="7" spans="1:8" ht="20.25" customHeight="1" thickBot="1" x14ac:dyDescent="0.3">
      <c r="A7" s="204"/>
      <c r="B7" s="206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194"/>
    </row>
    <row r="8" spans="1:8" ht="9" customHeight="1" x14ac:dyDescent="0.25">
      <c r="A8" s="266"/>
      <c r="B8" s="267"/>
      <c r="C8" s="91"/>
      <c r="D8" s="91"/>
      <c r="E8" s="91"/>
      <c r="F8" s="91"/>
      <c r="G8" s="91"/>
      <c r="H8" s="91"/>
    </row>
    <row r="9" spans="1:8" ht="9" customHeight="1" x14ac:dyDescent="0.25">
      <c r="A9" s="268" t="s">
        <v>380</v>
      </c>
      <c r="B9" s="269"/>
      <c r="C9" s="98">
        <f>C10+C20+C29+C40</f>
        <v>62945140</v>
      </c>
      <c r="D9" s="98">
        <f t="shared" ref="D9:H9" si="0">D10+D20+D29+D40</f>
        <v>2578000</v>
      </c>
      <c r="E9" s="98">
        <f t="shared" si="0"/>
        <v>65523140</v>
      </c>
      <c r="F9" s="98">
        <f t="shared" si="0"/>
        <v>11118822</v>
      </c>
      <c r="G9" s="98">
        <f t="shared" si="0"/>
        <v>11118822</v>
      </c>
      <c r="H9" s="98">
        <f t="shared" si="0"/>
        <v>54404318</v>
      </c>
    </row>
    <row r="10" spans="1:8" ht="9" customHeight="1" x14ac:dyDescent="0.25">
      <c r="A10" s="216" t="s">
        <v>381</v>
      </c>
      <c r="B10" s="218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6" t="s">
        <v>390</v>
      </c>
      <c r="B20" s="218"/>
      <c r="C20" s="76">
        <f>SUM(C21:C27)</f>
        <v>62945140</v>
      </c>
      <c r="D20" s="76">
        <f t="shared" ref="D20:G20" si="3">SUM(D21:D27)</f>
        <v>2578000</v>
      </c>
      <c r="E20" s="76">
        <f t="shared" si="3"/>
        <v>65523140</v>
      </c>
      <c r="F20" s="76">
        <f t="shared" si="3"/>
        <v>11118822</v>
      </c>
      <c r="G20" s="76">
        <f t="shared" si="3"/>
        <v>11118822</v>
      </c>
      <c r="H20" s="76">
        <f t="shared" si="2"/>
        <v>54404318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62945140</v>
      </c>
      <c r="D25" s="103">
        <f>'FORMATO 6B'!C10</f>
        <v>2578000</v>
      </c>
      <c r="E25" s="76">
        <f t="shared" si="4"/>
        <v>65523140</v>
      </c>
      <c r="F25" s="103">
        <f>'FORMATO 6B'!E10</f>
        <v>11118822</v>
      </c>
      <c r="G25" s="103">
        <f>'FORMATO 6B'!F10</f>
        <v>11118822</v>
      </c>
      <c r="H25" s="76">
        <f t="shared" si="2"/>
        <v>54404318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6" t="s">
        <v>398</v>
      </c>
      <c r="B29" s="218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8" t="s">
        <v>408</v>
      </c>
      <c r="B40" s="270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6" t="s">
        <v>413</v>
      </c>
      <c r="B46" s="218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6" t="s">
        <v>381</v>
      </c>
      <c r="B47" s="218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6" t="s">
        <v>390</v>
      </c>
      <c r="B57" s="218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6" t="s">
        <v>398</v>
      </c>
      <c r="B66" s="218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6" t="s">
        <v>408</v>
      </c>
      <c r="B77" s="218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6" t="s">
        <v>373</v>
      </c>
      <c r="B83" s="218"/>
      <c r="C83" s="76">
        <f>C9+C46</f>
        <v>62945140</v>
      </c>
      <c r="D83" s="76">
        <f t="shared" ref="D83:H83" si="14">D9+D46</f>
        <v>2578000</v>
      </c>
      <c r="E83" s="76">
        <f t="shared" si="14"/>
        <v>65523140</v>
      </c>
      <c r="F83" s="76">
        <f t="shared" si="14"/>
        <v>11118822</v>
      </c>
      <c r="G83" s="76">
        <f t="shared" si="14"/>
        <v>11118822</v>
      </c>
      <c r="H83" s="76">
        <f t="shared" si="14"/>
        <v>54404318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H6:H7"/>
    <mergeCell ref="A1:H1"/>
    <mergeCell ref="A2:H2"/>
    <mergeCell ref="A3:H3"/>
    <mergeCell ref="A4:H4"/>
    <mergeCell ref="A5:H5"/>
    <mergeCell ref="A6:B7"/>
    <mergeCell ref="C6:G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B20" sqref="B20"/>
    </sheetView>
  </sheetViews>
  <sheetFormatPr baseColWidth="10" defaultColWidth="11.42578125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6" t="s">
        <v>120</v>
      </c>
      <c r="B1" s="277"/>
      <c r="C1" s="277"/>
      <c r="D1" s="277"/>
      <c r="E1" s="277"/>
      <c r="F1" s="277"/>
      <c r="G1" s="278"/>
    </row>
    <row r="2" spans="1:7" x14ac:dyDescent="0.25">
      <c r="A2" s="279" t="s">
        <v>290</v>
      </c>
      <c r="B2" s="280"/>
      <c r="C2" s="280"/>
      <c r="D2" s="280"/>
      <c r="E2" s="280"/>
      <c r="F2" s="280"/>
      <c r="G2" s="281"/>
    </row>
    <row r="3" spans="1:7" x14ac:dyDescent="0.25">
      <c r="A3" s="279" t="s">
        <v>414</v>
      </c>
      <c r="B3" s="280"/>
      <c r="C3" s="280"/>
      <c r="D3" s="280"/>
      <c r="E3" s="280"/>
      <c r="F3" s="280"/>
      <c r="G3" s="281"/>
    </row>
    <row r="4" spans="1:7" x14ac:dyDescent="0.25">
      <c r="A4" s="201" t="s">
        <v>453</v>
      </c>
      <c r="B4" s="280"/>
      <c r="C4" s="280"/>
      <c r="D4" s="280"/>
      <c r="E4" s="280"/>
      <c r="F4" s="280"/>
      <c r="G4" s="281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84"/>
    </row>
    <row r="6" spans="1:7" ht="15.75" thickBot="1" x14ac:dyDescent="0.3">
      <c r="A6" s="285" t="s">
        <v>2</v>
      </c>
      <c r="B6" s="287" t="s">
        <v>292</v>
      </c>
      <c r="C6" s="288"/>
      <c r="D6" s="288"/>
      <c r="E6" s="288"/>
      <c r="F6" s="289"/>
      <c r="G6" s="274" t="s">
        <v>293</v>
      </c>
    </row>
    <row r="7" spans="1:7" ht="20.25" customHeight="1" thickBot="1" x14ac:dyDescent="0.3">
      <c r="A7" s="286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5"/>
    </row>
    <row r="8" spans="1:7" x14ac:dyDescent="0.25">
      <c r="A8" s="124" t="s">
        <v>416</v>
      </c>
      <c r="B8" s="125">
        <f>B9+B10+B11+B14++B18</f>
        <v>27263935</v>
      </c>
      <c r="C8" s="125">
        <f t="shared" ref="C8:G8" si="0">C9+C10+C11+C14++C18</f>
        <v>0</v>
      </c>
      <c r="D8" s="125">
        <f t="shared" si="0"/>
        <v>27263935</v>
      </c>
      <c r="E8" s="125">
        <f t="shared" si="0"/>
        <v>3777733</v>
      </c>
      <c r="F8" s="125">
        <f>F9</f>
        <v>3777733</v>
      </c>
      <c r="G8" s="125">
        <f t="shared" si="0"/>
        <v>23486202</v>
      </c>
    </row>
    <row r="9" spans="1:7" x14ac:dyDescent="0.25">
      <c r="A9" s="126" t="s">
        <v>417</v>
      </c>
      <c r="B9" s="127">
        <v>27263935</v>
      </c>
      <c r="C9" s="128">
        <v>0</v>
      </c>
      <c r="D9" s="128">
        <f>B9+C9</f>
        <v>27263935</v>
      </c>
      <c r="E9" s="128">
        <v>3777733</v>
      </c>
      <c r="F9" s="128">
        <f>E9</f>
        <v>3777733</v>
      </c>
      <c r="G9" s="128">
        <f>D9-E9</f>
        <v>23486202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447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27263935</v>
      </c>
      <c r="C31" s="125">
        <f t="shared" ref="C31:G31" si="2">C8+C20</f>
        <v>0</v>
      </c>
      <c r="D31" s="125">
        <f t="shared" si="2"/>
        <v>27263935</v>
      </c>
      <c r="E31" s="125">
        <f t="shared" si="2"/>
        <v>3777733</v>
      </c>
      <c r="F31" s="125">
        <f t="shared" si="2"/>
        <v>3777733</v>
      </c>
      <c r="G31" s="125">
        <f t="shared" si="2"/>
        <v>23486202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2023-10-09T23:19:59Z</cp:lastPrinted>
  <dcterms:created xsi:type="dcterms:W3CDTF">2016-11-30T20:12:49Z</dcterms:created>
  <dcterms:modified xsi:type="dcterms:W3CDTF">2024-04-23T18:57:16Z</dcterms:modified>
</cp:coreProperties>
</file>