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TCyA\"/>
    </mc:Choice>
  </mc:AlternateContent>
  <xr:revisionPtr revIDLastSave="0" documentId="13_ncr:1_{E17B4D4B-8899-49F2-8503-3DA6D177F34B}" xr6:coauthVersionLast="40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E8" i="1" l="1"/>
  <c r="E23" i="9"/>
  <c r="D23" i="9"/>
  <c r="F68" i="1"/>
  <c r="F79" i="1" s="1"/>
  <c r="F81" i="1" s="1"/>
  <c r="F59" i="1"/>
  <c r="C60" i="1"/>
  <c r="C62" i="1" s="1"/>
  <c r="B8" i="1"/>
  <c r="F18" i="1"/>
  <c r="F8" i="1"/>
  <c r="F46" i="1" s="1"/>
  <c r="C24" i="1"/>
  <c r="C16" i="1"/>
  <c r="C8" i="1"/>
  <c r="C46" i="1" s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E18" i="1"/>
  <c r="C8" i="12"/>
  <c r="E8" i="12"/>
  <c r="F8" i="12"/>
  <c r="B8" i="12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D10" i="12"/>
  <c r="E53" i="11"/>
  <c r="E29" i="11"/>
  <c r="E30" i="11"/>
  <c r="E31" i="11"/>
  <c r="E32" i="11"/>
  <c r="E33" i="11"/>
  <c r="E34" i="11"/>
  <c r="E35" i="11"/>
  <c r="E36" i="11"/>
  <c r="E28" i="11"/>
  <c r="H21" i="11"/>
  <c r="D8" i="12" l="1"/>
  <c r="E27" i="11"/>
  <c r="E17" i="11"/>
  <c r="B60" i="1"/>
  <c r="G20" i="12" l="1"/>
  <c r="G14" i="12" l="1"/>
  <c r="D53" i="9"/>
  <c r="D61" i="9" s="1"/>
  <c r="E53" i="9"/>
  <c r="E61" i="9" s="1"/>
  <c r="E62" i="9" s="1"/>
  <c r="G11" i="12"/>
  <c r="G10" i="12"/>
  <c r="B35" i="12"/>
  <c r="G47" i="11" l="1"/>
  <c r="D9" i="1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21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<sst xmlns="http://schemas.openxmlformats.org/spreadsheetml/2006/main" count="649" uniqueCount="441">
  <si>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</si>
  <si>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</si>
  <si>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</si>
  <si>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</si>
  <si>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</si>
  <si>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</si>
  <si>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</si>
  <si>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</si>
  <si>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</si>
  <si>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</si>
  <si>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</si>
  <si>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</si>
  <si>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</si>
  <si>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</si>
  <si>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</si>
  <si>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</si>
  <si>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</si>
  <si>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</si>
  <si>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</si>
  <si>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</si>
  <si>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</si>
  <si>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</si>
  <si>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</si>
  <si>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</si>
  <si>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</si>
  <si>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</si>
  <si>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</si>
  <si>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</si>
  <si>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</si>
  <si>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</si>
  <si>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</si>
  <si>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</si>
  <si>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</si>
  <si>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</si>
  <si>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</si>
  <si>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</si>
  <si>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</si>
  <si>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</si>
  <si>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</si>
  <si>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</si>
  <si>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</si>
  <si>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</si>
  <si>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</si>
  <si>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</si>
  <si>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</si>
  <si>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</si>
  <si>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</si>
  <si>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</si>
  <si>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</si>
  <si>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</si>
  <si>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</si>
  <si>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</si>
  <si>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</si>
  <si>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</si>
  <si>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</si>
  <si>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</si>
  <si>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</si>
  <si>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</si>
  <si>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</si>
  <si>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</si>
  <si>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</si>
  <si>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</si>
  <si>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</si>
  <si>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</si>
  <si>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</si>
  <si>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</si>
  <si>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</si>
  <si>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</si>
  <si>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</si>
  <si>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</si>
  <si>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</si>
  <si>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</si>
  <si>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</si>
  <si>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</si>
  <si>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</si>
  <si>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</si>
  <si>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</si>
  <si>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</si>
  <si>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</si>
  <si>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</si>
  <si>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</si>
  <si>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</si>
  <si>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</si>
  <si>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</si>
  <si>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</si>
  <si>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</si>
  <si>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</si>
  <si>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</si>
  <si>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</si>
  <si>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</si>
  <si>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</si>
  <si>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</si>
  <si>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</si>
  <si>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</si>
  <si>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</si>
  <si>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</si>
  <si>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</si>
  <si>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</si>
  <si>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</si>
  <si>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</si>
  <si>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</si>
  <si>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</si>
  <si>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</si>
  <si>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</si>
  <si>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</si>
  <si>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</si>
  <si>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</si>
  <si>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</si>
  <si>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</si>
  <si>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</si>
  <si>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</si>
  <si>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</si>
  <si>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</si>
  <si>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</si>
  <si>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</si>
  <si>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</si>
  <si>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</si>
  <si>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</si>
  <si>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</si>
  <si>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</si>
  <si>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</si>
  <si>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</si>
  <si>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</si>
  <si>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</si>
  <si>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</si>
  <si>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</si>
  <si>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</si>
  <si>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</si>
  <si>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</si>
  <si>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</si>
  <si>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</si>
  <si>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</si>
  <si>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</si>
  <si>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</si>
  <si>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</si>
  <si>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</si>
  <si>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</si>
  <si>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</si>
  <si>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</si>
  <si>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</si>
  <si>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</si>
  <si>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</si>
  <si>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</si>
  <si>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</si>
  <si>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</si>
  <si>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</si>
  <si>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</si>
  <si>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</si>
  <si>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</si>
  <si>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</si>
  <si>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</si>
  <si>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</si>
  <si>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</si>
  <si>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</si>
  <si>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</si>
  <si>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</si>
  <si>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</si>
  <si>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</si>
  <si>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</si>
  <si>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</si>
  <si>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</si>
  <si>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</si>
  <si>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</si>
  <si>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</si>
  <si>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</si>
  <si>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</si>
  <si>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</si>
  <si>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</si>
  <si>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</si>
  <si>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</si>
  <si>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</si>
  <si>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</si>
  <si>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</si>
  <si>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</si>
  <si>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</si>
  <si>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</si>
  <si>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</si>
  <si>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</si>
  <si>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</si>
  <si>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</si>
  <si>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</si>
  <si>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</si>
  <si>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</si>
  <si>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</si>
  <si>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</si>
  <si>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</si>
  <si>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</si>
  <si>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</si>
  <si>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</si>
  <si>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</si>
  <si>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</si>
  <si>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</si>
  <si>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</si>
  <si>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</si>
  <si>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</si>
  <si>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</si>
  <si>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</si>
  <si>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</si>
  <si>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</si>
  <si>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</si>
  <si>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</si>
  <si>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</si>
  <si>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</si>
  <si>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</si>
  <si>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</si>
  <si>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</si>
  <si>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</si>
  <si>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</si>
  <si>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</si>
  <si>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</si>
  <si>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</si>
  <si>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</si>
  <si>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</si>
  <si>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</si>
  <si>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</si>
  <si>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</si>
  <si>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</si>
  <si>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</si>
  <si>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</si>
  <si>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</si>
  <si>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</si>
  <si>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</si>
  <si>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</si>
  <si>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</si>
  <si>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</si>
  <si>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</si>
  <si>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</si>
  <si>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</si>
  <si>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</si>
  <si>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</si>
  <si>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</si>
  <si>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</si>
  <si>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</si>
  <si>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</si>
  <si>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</si>
  <si>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</si>
  <si>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</si>
  <si>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</si>
  <si>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</si>
  <si>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</si>
  <si>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</si>
  <si>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</si>
  <si>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</si>
  <si>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</si>
  <si>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</si>
  <si>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</si>
  <si>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</si>
  <si>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</si>
  <si>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</si>
  <si>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</si>
  <si>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</si>
  <si>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</si>
  <si>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</si>
  <si>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</si>
  <si>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</si>
  <si>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</si>
  <si>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</si>
  <si>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</si>
  <si>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</si>
  <si>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</si>
  <si>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</si>
  <si>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</si>
  <si>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</si>
  <si>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</si>
  <si>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</si>
  <si>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</si>
  <si>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</si>
  <si>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</si>
  <si>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</si>
  <si>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</si>
  <si>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</si>
  <si>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</si>
  <si>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</si>
  <si>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</si>
  <si>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</si>
  <si>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</si>
  <si>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</si>
  <si>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</si>
  <si>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</si>
  <si>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</si>
  <si>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</si>
  <si>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</si>
  <si>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</si>
  <si>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</si>
  <si>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</si>
  <si>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</si>
  <si>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</si>
  <si>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</si>
  <si>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</si>
  <si>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</si>
  <si>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</si>
  <si>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</si>
  <si>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</si>
  <si>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</si>
  <si>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</si>
  <si>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</si>
  <si>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</si>
  <si>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</si>
  <si>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</si>
  <si>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</si>
  <si>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</si>
  <si>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</si>
  <si>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</si>
  <si>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</si>
  <si>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</si>
  <si>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</si>
  <si>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</si>
  <si>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</si>
  <si>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</si>
  <si>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</si>
  <si>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</si>
  <si>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</si>
  <si>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</si>
  <si>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</si>
  <si>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</si>
  <si>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</si>
  <si>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</si>
  <si>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</si>
  <si>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</si>
  <si>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</si>
  <si>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</si>
  <si>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</si>
  <si>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</si>
  <si>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</si>
  <si>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</si>
  <si>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</si>
  <si>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</si>
  <si>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</si>
  <si>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</si>
  <si>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</si>
  <si>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</si>
  <si>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</si>
  <si>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</si>
  <si>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</si>
  <si>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</si>
  <si>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</si>
  <si>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</si>
  <si>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</si>
  <si>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</si>
  <si>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</si>
  <si>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</si>
  <si>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</si>
  <si>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</si>
  <si>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</si>
  <si>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</si>
  <si>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</si>
  <si>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</si>
  <si>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</si>
  <si>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</si>
  <si>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</si>
  <si>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</si>
  <si>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</si>
  <si>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</si>
  <si>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</si>
  <si>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</si>
  <si>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</si>
  <si>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</si>
  <si>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</si>
  <si>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</si>
  <si>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</si>
  <si>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</si>
  <si>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</si>
  <si>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</si>
  <si>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</si>
  <si>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</si>
  <si>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</si>
  <si>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</si>
  <si>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</si>
  <si>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</si>
  <si>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</si>
  <si>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</si>
  <si>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</si>
  <si>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</si>
  <si>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</si>
  <si>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</si>
  <si>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</si>
  <si>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</si>
  <si>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</si>
  <si>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</si>
  <si>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</si>
  <si>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</si>
  <si>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</si>
  <si>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</si>
  <si>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</si>
  <si>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</si>
  <si>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</si>
  <si>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</si>
  <si>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</si>
  <si>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</si>
  <si>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</si>
  <si>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</si>
  <si>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</si>
  <si>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</si>
  <si>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</si>
  <si>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</si>
  <si>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</si>
  <si>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</si>
  <si>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</si>
  <si>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</si>
  <si>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</si>
  <si>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</si>
  <si>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</si>
  <si>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</si>
  <si>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</si>
  <si>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</si>
  <si>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</si>
  <si>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</si>
  <si>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</si>
  <si>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</si>
  <si>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</si>
  <si>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</si>
  <si>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</si>
  <si>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</si>
  <si>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</si>
  <si>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</si>
  <si>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</si>
  <si>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</si>
  <si>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</si>
  <si>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</si>
  <si>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</si>
  <si>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</si>
  <si>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</si>
  <si>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</si>
  <si>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</si>
  <si>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</si>
  <si>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</si>
  <si>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</si>
  <si>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</si>
  <si>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</si>
  <si>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</si>
  <si>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</si>
  <si>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</si>
  <si>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</si>
  <si>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31 de diciembre  2023</t>
  </si>
  <si>
    <t>al 31 de Diciembre de 2023 (d)</t>
  </si>
  <si>
    <t>Al 31 de Diciembre de 2023 y al 30 de Junio de 2024</t>
  </si>
  <si>
    <t>30 de Junio  2024</t>
  </si>
  <si>
    <t>Del 1 de Enero al 30 de Junio de 2024</t>
  </si>
  <si>
    <t>Monto pagado de la inversión al 30 de Junio 2024 (k)</t>
  </si>
  <si>
    <t>Monto pagado de la inversión actualizado al 30 de Junio 2024(l)</t>
  </si>
  <si>
    <t>Saldo pendiente por pagar de la inversión al 30 de Junio 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</si>
</sst>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4">
    <cellStyle name="Millares" xfId="2" builtinId="3"/>
    <cellStyle name="Millares 2" xfId="3" xr:uid="{1379A4C4-33D4-4474-89CC-463072B4F0C4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topLeftCell="A53" zoomScale="110" zoomScaleNormal="110" workbookViewId="0">
      <selection activeCell="A26" sqref="A26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435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436</v>
      </c>
      <c r="C5" s="18" t="s">
        <v>433</v>
      </c>
      <c r="D5" s="19" t="s">
        <v>2</v>
      </c>
      <c r="E5" s="132" t="s">
        <v>436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1319989</v>
      </c>
      <c r="C8" s="61">
        <f>+C9+C10+C11+C12+C13+C14+C15</f>
        <v>1022575</v>
      </c>
      <c r="D8" s="7" t="s">
        <v>8</v>
      </c>
      <c r="E8" s="61">
        <f>+E9+E10+E11+E12+E13+E14+E15+E16+E17</f>
        <v>182515</v>
      </c>
      <c r="F8" s="61">
        <f>+F9+F10+F11+F12+F13+F14+F15+F16+F17</f>
        <v>456205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8225</v>
      </c>
    </row>
    <row r="10" spans="1:6" x14ac:dyDescent="0.25">
      <c r="A10" s="8" t="s">
        <v>11</v>
      </c>
      <c r="B10" s="61">
        <v>1319989</v>
      </c>
      <c r="C10" s="61">
        <v>1022575</v>
      </c>
      <c r="D10" s="7" t="s">
        <v>12</v>
      </c>
      <c r="E10" s="61">
        <v>0</v>
      </c>
      <c r="F10" s="61">
        <v>12018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182515</v>
      </c>
      <c r="F15" s="61">
        <v>435962</v>
      </c>
    </row>
    <row r="16" spans="1:6" ht="18" x14ac:dyDescent="0.25">
      <c r="A16" s="20" t="s">
        <v>23</v>
      </c>
      <c r="B16" s="61">
        <v>12458</v>
      </c>
      <c r="C16" s="61">
        <f>+C17+C18+C19+C20+C21+C22+C23</f>
        <v>364899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12118</v>
      </c>
      <c r="F18" s="61">
        <f>+F19+F20+F21</f>
        <v>364956</v>
      </c>
    </row>
    <row r="19" spans="1:6" x14ac:dyDescent="0.25">
      <c r="A19" s="8" t="s">
        <v>29</v>
      </c>
      <c r="B19" s="61">
        <v>12458</v>
      </c>
      <c r="C19" s="61">
        <v>364899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12118</v>
      </c>
      <c r="F21" s="61">
        <v>364956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1332447</v>
      </c>
      <c r="C46" s="61">
        <f>C8+C16+C24+C30+C36+C37+C40</f>
        <v>1387474</v>
      </c>
      <c r="D46" s="14" t="s">
        <v>82</v>
      </c>
      <c r="E46" s="61">
        <f>+E8+E18+E22+E25+E26+E30+E37+E41</f>
        <v>194633</v>
      </c>
      <c r="F46" s="61">
        <f>+F8+F18+F22+F25+F26+F30+F37+F41</f>
        <v>821161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6799705</v>
      </c>
      <c r="C53" s="61">
        <v>6589390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-4619574</v>
      </c>
      <c r="C55" s="61">
        <v>-4357645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194633</v>
      </c>
      <c r="F59" s="61">
        <f>+F46+F57</f>
        <v>821161</v>
      </c>
    </row>
    <row r="60" spans="1:6" ht="18" x14ac:dyDescent="0.25">
      <c r="A60" s="16" t="s">
        <v>102</v>
      </c>
      <c r="B60" s="61">
        <f>+B50+B51+B52+B53+B54+B55+B56+B57+B58</f>
        <v>2310131</v>
      </c>
      <c r="C60" s="61">
        <f>+C50+C51+C52+C53+C54+C55+C56+C57+C58</f>
        <v>2361745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3642578</v>
      </c>
      <c r="C62" s="61">
        <f>+C46+C60</f>
        <v>3749219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1621607</v>
      </c>
      <c r="F68" s="61">
        <f>+F69+F70</f>
        <v>1101720</v>
      </c>
    </row>
    <row r="69" spans="1:6" x14ac:dyDescent="0.25">
      <c r="A69" s="8"/>
      <c r="B69" s="7"/>
      <c r="C69" s="7"/>
      <c r="D69" s="7" t="s">
        <v>110</v>
      </c>
      <c r="E69" s="61">
        <v>519887</v>
      </c>
      <c r="F69" s="61">
        <v>730414</v>
      </c>
    </row>
    <row r="70" spans="1:6" x14ac:dyDescent="0.25">
      <c r="A70" s="8"/>
      <c r="B70" s="7"/>
      <c r="C70" s="7"/>
      <c r="D70" s="7" t="s">
        <v>111</v>
      </c>
      <c r="E70" s="61">
        <v>1101720</v>
      </c>
      <c r="F70" s="61">
        <v>371306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3447945</v>
      </c>
      <c r="F79" s="61">
        <f>+F63+F68+F75</f>
        <v>2928058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3642578</v>
      </c>
      <c r="F81" s="61">
        <f>+F79+F59</f>
        <v>3749219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26" sqref="A26:B26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435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97" t="s">
        <v>122</v>
      </c>
      <c r="D5" s="160" t="s">
        <v>123</v>
      </c>
      <c r="E5" s="160" t="s">
        <v>124</v>
      </c>
      <c r="F5" s="160" t="s">
        <v>125</v>
      </c>
      <c r="G5" s="97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39"/>
      <c r="B6" s="141"/>
      <c r="C6" s="90" t="s">
        <v>434</v>
      </c>
      <c r="D6" s="161"/>
      <c r="E6" s="161"/>
      <c r="F6" s="161"/>
      <c r="G6" s="90" t="s">
        <v>127</v>
      </c>
      <c r="H6" s="161"/>
      <c r="I6" s="161"/>
    </row>
    <row r="7" spans="1:9" x14ac:dyDescent="0.25">
      <c r="A7" s="150"/>
      <c r="B7" s="151"/>
      <c r="C7" s="1"/>
      <c r="D7" s="1"/>
      <c r="E7" s="1"/>
      <c r="F7" s="1"/>
      <c r="G7" s="1"/>
      <c r="H7" s="1"/>
      <c r="I7" s="1"/>
    </row>
    <row r="8" spans="1:9" x14ac:dyDescent="0.25">
      <c r="A8" s="142" t="s">
        <v>130</v>
      </c>
      <c r="B8" s="143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2" t="s">
        <v>131</v>
      </c>
      <c r="B9" s="14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2" t="s">
        <v>135</v>
      </c>
      <c r="B13" s="14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2" t="s">
        <v>139</v>
      </c>
      <c r="B17" s="143"/>
      <c r="C17" s="61">
        <v>821161</v>
      </c>
      <c r="D17" s="88">
        <v>0</v>
      </c>
      <c r="E17" s="88">
        <v>0</v>
      </c>
      <c r="F17" s="88">
        <v>0</v>
      </c>
      <c r="G17" s="88">
        <v>194633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2" t="s">
        <v>140</v>
      </c>
      <c r="B19" s="143"/>
      <c r="C19" s="87">
        <f>C8+C17</f>
        <v>821161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194633</v>
      </c>
      <c r="H19" s="87">
        <f t="shared" si="1"/>
        <v>0</v>
      </c>
      <c r="I19" s="87">
        <f>I8+I17</f>
        <v>0</v>
      </c>
    </row>
    <row r="20" spans="1:9" x14ac:dyDescent="0.25">
      <c r="A20" s="142"/>
      <c r="B20" s="143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2" t="s">
        <v>416</v>
      </c>
      <c r="B21" s="143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4" t="s">
        <v>141</v>
      </c>
      <c r="B22" s="14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4" t="s">
        <v>142</v>
      </c>
      <c r="B23" s="145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4" t="s">
        <v>143</v>
      </c>
      <c r="B24" s="145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48"/>
      <c r="B25" s="149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2" t="s">
        <v>144</v>
      </c>
      <c r="B26" s="143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4" t="s">
        <v>145</v>
      </c>
      <c r="B27" s="14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4" t="s">
        <v>146</v>
      </c>
      <c r="B28" s="145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4" t="s">
        <v>147</v>
      </c>
      <c r="B29" s="145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6"/>
      <c r="B30" s="147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A26" sqref="A26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437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438</v>
      </c>
      <c r="J5" s="90" t="s">
        <v>439</v>
      </c>
      <c r="K5" s="90" t="s">
        <v>440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activeCell="A26" sqref="A26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4" t="s">
        <v>415</v>
      </c>
      <c r="B1" s="165"/>
      <c r="C1" s="165"/>
      <c r="D1" s="165"/>
      <c r="E1" s="165"/>
    </row>
    <row r="2" spans="1:5" x14ac:dyDescent="0.25">
      <c r="A2" s="164" t="s">
        <v>166</v>
      </c>
      <c r="B2" s="165"/>
      <c r="C2" s="165"/>
      <c r="D2" s="165"/>
      <c r="E2" s="165"/>
    </row>
    <row r="3" spans="1:5" x14ac:dyDescent="0.25">
      <c r="A3" s="164" t="s">
        <v>437</v>
      </c>
      <c r="B3" s="165"/>
      <c r="C3" s="165"/>
      <c r="D3" s="165"/>
      <c r="E3" s="165"/>
    </row>
    <row r="4" spans="1:5" x14ac:dyDescent="0.25">
      <c r="A4" s="164" t="s">
        <v>1</v>
      </c>
      <c r="B4" s="165"/>
      <c r="C4" s="165"/>
      <c r="D4" s="165"/>
      <c r="E4" s="165"/>
    </row>
    <row r="5" spans="1:5" ht="7.5" customHeight="1" thickBot="1" x14ac:dyDescent="0.3"/>
    <row r="6" spans="1:5" x14ac:dyDescent="0.25">
      <c r="A6" s="168" t="s">
        <v>2</v>
      </c>
      <c r="B6" s="169"/>
      <c r="C6" s="93" t="s">
        <v>167</v>
      </c>
      <c r="D6" s="160" t="s">
        <v>169</v>
      </c>
      <c r="E6" s="93" t="s">
        <v>170</v>
      </c>
    </row>
    <row r="7" spans="1:5" ht="15.75" thickBot="1" x14ac:dyDescent="0.3">
      <c r="A7" s="170"/>
      <c r="B7" s="171"/>
      <c r="C7" s="90" t="s">
        <v>168</v>
      </c>
      <c r="D7" s="16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18331909</v>
      </c>
      <c r="D9" s="79">
        <f t="shared" ref="D9:E9" si="0">SUM(D10:D12)</f>
        <v>8222080</v>
      </c>
      <c r="E9" s="79">
        <f t="shared" si="0"/>
        <v>8222080</v>
      </c>
    </row>
    <row r="10" spans="1:5" x14ac:dyDescent="0.25">
      <c r="A10" s="24"/>
      <c r="B10" s="27" t="s">
        <v>173</v>
      </c>
      <c r="C10" s="79">
        <v>18331909</v>
      </c>
      <c r="D10" s="79">
        <v>8222080</v>
      </c>
      <c r="E10" s="79">
        <v>8222080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18331909</v>
      </c>
      <c r="D14" s="79">
        <f t="shared" ref="D14:E14" si="1">D15+D16</f>
        <v>7650578</v>
      </c>
      <c r="E14" s="79">
        <f t="shared" si="1"/>
        <v>7616231</v>
      </c>
    </row>
    <row r="15" spans="1:5" x14ac:dyDescent="0.25">
      <c r="A15" s="24"/>
      <c r="B15" s="27" t="s">
        <v>176</v>
      </c>
      <c r="C15" s="79">
        <v>18331909</v>
      </c>
      <c r="D15" s="79">
        <v>7650578</v>
      </c>
      <c r="E15" s="79">
        <v>7616231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4961</v>
      </c>
      <c r="E18" s="79">
        <f t="shared" si="2"/>
        <v>4961</v>
      </c>
    </row>
    <row r="19" spans="1:7" x14ac:dyDescent="0.25">
      <c r="A19" s="24"/>
      <c r="B19" s="27" t="s">
        <v>179</v>
      </c>
      <c r="C19" s="79">
        <v>0</v>
      </c>
      <c r="D19" s="79">
        <v>4961</v>
      </c>
      <c r="E19" s="79">
        <v>4961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576463</v>
      </c>
      <c r="E22" s="79">
        <f>E9-E14+E18</f>
        <v>610810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576463</v>
      </c>
      <c r="E23" s="79">
        <f>E10-E15+E19</f>
        <v>610810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v>571501</v>
      </c>
      <c r="E24" s="79">
        <v>605848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80" t="s">
        <v>184</v>
      </c>
      <c r="B27" s="181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4">D30+D31</f>
        <v>0</v>
      </c>
      <c r="E29" s="79">
        <f t="shared" si="4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5">D24+D29</f>
        <v>571501</v>
      </c>
      <c r="E33" s="81">
        <f t="shared" si="5"/>
        <v>605848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60" t="s">
        <v>191</v>
      </c>
      <c r="D36" s="172" t="s">
        <v>169</v>
      </c>
      <c r="E36" s="95" t="s">
        <v>170</v>
      </c>
    </row>
    <row r="37" spans="1:5" ht="15.75" thickBot="1" x14ac:dyDescent="0.3">
      <c r="A37" s="170"/>
      <c r="B37" s="171"/>
      <c r="C37" s="161"/>
      <c r="D37" s="173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6">D40+D41</f>
        <v>0</v>
      </c>
      <c r="E39" s="82">
        <f t="shared" si="6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7">D43+D44</f>
        <v>0</v>
      </c>
      <c r="E42" s="82">
        <f t="shared" si="7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4"/>
      <c r="B46" s="176" t="s">
        <v>198</v>
      </c>
      <c r="C46" s="178">
        <f>C39-C42</f>
        <v>0</v>
      </c>
      <c r="D46" s="178">
        <f t="shared" ref="D46:E46" si="8">D39-D42</f>
        <v>0</v>
      </c>
      <c r="E46" s="178">
        <f t="shared" si="8"/>
        <v>0</v>
      </c>
    </row>
    <row r="47" spans="1:5" ht="7.5" customHeight="1" thickBot="1" x14ac:dyDescent="0.3">
      <c r="A47" s="175"/>
      <c r="B47" s="177"/>
      <c r="C47" s="179"/>
      <c r="D47" s="179"/>
      <c r="E47" s="179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95" t="s">
        <v>167</v>
      </c>
      <c r="D49" s="172" t="s">
        <v>169</v>
      </c>
      <c r="E49" s="95" t="s">
        <v>170</v>
      </c>
    </row>
    <row r="50" spans="1:8" ht="15.75" thickBot="1" x14ac:dyDescent="0.3">
      <c r="A50" s="170"/>
      <c r="B50" s="171"/>
      <c r="C50" s="91" t="s">
        <v>185</v>
      </c>
      <c r="D50" s="173"/>
      <c r="E50" s="91" t="s">
        <v>186</v>
      </c>
    </row>
    <row r="51" spans="1:8" x14ac:dyDescent="0.25">
      <c r="A51" s="166"/>
      <c r="B51" s="167"/>
      <c r="C51" s="34"/>
      <c r="D51" s="34"/>
      <c r="E51" s="34"/>
    </row>
    <row r="52" spans="1:8" x14ac:dyDescent="0.25">
      <c r="A52" s="33"/>
      <c r="B52" s="34" t="s">
        <v>199</v>
      </c>
      <c r="C52" s="83">
        <v>18331909</v>
      </c>
      <c r="D52" s="83">
        <v>8222080</v>
      </c>
      <c r="E52" s="83">
        <v>8222080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9">D54-D55</f>
        <v>0</v>
      </c>
      <c r="E53" s="83">
        <f t="shared" si="9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18331909</v>
      </c>
      <c r="D57" s="83">
        <v>7650578</v>
      </c>
      <c r="E57" s="83">
        <v>7616231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4961</v>
      </c>
      <c r="E59" s="83">
        <v>4961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576463</v>
      </c>
      <c r="E61" s="84">
        <f>+E52+E53-E57+E59</f>
        <v>610810</v>
      </c>
    </row>
    <row r="62" spans="1:8" x14ac:dyDescent="0.25">
      <c r="A62" s="35"/>
      <c r="B62" s="36" t="s">
        <v>202</v>
      </c>
      <c r="C62" s="84">
        <v>0</v>
      </c>
      <c r="D62" s="84">
        <f>D61-D53</f>
        <v>576463</v>
      </c>
      <c r="E62" s="84">
        <f>E61-E53</f>
        <v>610810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2" t="s">
        <v>191</v>
      </c>
      <c r="D65" s="172" t="s">
        <v>169</v>
      </c>
      <c r="E65" s="95" t="s">
        <v>170</v>
      </c>
    </row>
    <row r="66" spans="1:5" ht="15.75" thickBot="1" x14ac:dyDescent="0.3">
      <c r="A66" s="170"/>
      <c r="B66" s="171"/>
      <c r="C66" s="173"/>
      <c r="D66" s="173"/>
      <c r="E66" s="91" t="s">
        <v>186</v>
      </c>
    </row>
    <row r="67" spans="1:5" x14ac:dyDescent="0.25">
      <c r="A67" s="166"/>
      <c r="B67" s="16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0">D70-D71</f>
        <v>0</v>
      </c>
      <c r="E69" s="66">
        <f t="shared" si="10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1">D68+D69-D73+D75</f>
        <v>0</v>
      </c>
      <c r="E77" s="66">
        <f t="shared" si="11"/>
        <v>0</v>
      </c>
    </row>
    <row r="78" spans="1:5" x14ac:dyDescent="0.25">
      <c r="A78" s="174"/>
      <c r="B78" s="176" t="s">
        <v>206</v>
      </c>
      <c r="C78" s="162">
        <f>C77-C69</f>
        <v>0</v>
      </c>
      <c r="D78" s="162">
        <f t="shared" ref="D78:E78" si="12">D77-D69</f>
        <v>0</v>
      </c>
      <c r="E78" s="162">
        <f t="shared" si="12"/>
        <v>0</v>
      </c>
    </row>
    <row r="79" spans="1:5" ht="15.75" thickBot="1" x14ac:dyDescent="0.3">
      <c r="A79" s="175"/>
      <c r="B79" s="177"/>
      <c r="C79" s="163"/>
      <c r="D79" s="163"/>
      <c r="E79" s="16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A26" sqref="A26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64" t="s">
        <v>207</v>
      </c>
      <c r="B2" s="165"/>
      <c r="C2" s="165"/>
      <c r="D2" s="165"/>
      <c r="E2" s="165"/>
      <c r="F2" s="165"/>
      <c r="G2" s="165"/>
      <c r="H2" s="165"/>
      <c r="I2" s="199"/>
    </row>
    <row r="3" spans="1:10" x14ac:dyDescent="0.25">
      <c r="A3" s="164" t="s">
        <v>437</v>
      </c>
      <c r="B3" s="165"/>
      <c r="C3" s="165"/>
      <c r="D3" s="165"/>
      <c r="E3" s="165"/>
      <c r="F3" s="165"/>
      <c r="G3" s="165"/>
      <c r="H3" s="165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3"/>
      <c r="B5" s="134"/>
      <c r="C5" s="135"/>
      <c r="D5" s="152" t="s">
        <v>208</v>
      </c>
      <c r="E5" s="153"/>
      <c r="F5" s="153"/>
      <c r="G5" s="153"/>
      <c r="H5" s="154"/>
      <c r="I5" s="172" t="s">
        <v>209</v>
      </c>
    </row>
    <row r="6" spans="1:10" x14ac:dyDescent="0.25">
      <c r="A6" s="164" t="s">
        <v>184</v>
      </c>
      <c r="B6" s="165"/>
      <c r="C6" s="199"/>
      <c r="D6" s="172" t="s">
        <v>211</v>
      </c>
      <c r="E6" s="160" t="s">
        <v>212</v>
      </c>
      <c r="F6" s="172" t="s">
        <v>213</v>
      </c>
      <c r="G6" s="172" t="s">
        <v>169</v>
      </c>
      <c r="H6" s="172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3"/>
      <c r="E7" s="161"/>
      <c r="F7" s="173"/>
      <c r="G7" s="173"/>
      <c r="H7" s="173"/>
      <c r="I7" s="173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84" t="s">
        <v>215</v>
      </c>
      <c r="B9" s="185"/>
      <c r="C9" s="198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0</v>
      </c>
      <c r="F14" s="74">
        <v>0</v>
      </c>
      <c r="G14" s="74">
        <v>80</v>
      </c>
      <c r="H14" s="74">
        <v>80</v>
      </c>
      <c r="I14" s="74">
        <v>80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4"/>
      <c r="B17" s="189" t="s">
        <v>223</v>
      </c>
      <c r="C17" s="190"/>
      <c r="D17" s="193">
        <f>D19+D20+D21+D22+D23+D24+D25+D26+D27+D28+D29</f>
        <v>0</v>
      </c>
      <c r="E17" s="193">
        <f t="shared" ref="E17:H17" si="0">E19+E20+E21+E22+E23+E24+E25+E26+E27+E28+E29</f>
        <v>0</v>
      </c>
      <c r="F17" s="193">
        <f t="shared" si="0"/>
        <v>0</v>
      </c>
      <c r="G17" s="193">
        <f t="shared" si="0"/>
        <v>0</v>
      </c>
      <c r="H17" s="193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4"/>
      <c r="B18" s="189" t="s">
        <v>224</v>
      </c>
      <c r="C18" s="190"/>
      <c r="D18" s="193"/>
      <c r="E18" s="193"/>
      <c r="F18" s="193"/>
      <c r="G18" s="193"/>
      <c r="H18" s="193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18331909</v>
      </c>
      <c r="E36" s="74">
        <v>0</v>
      </c>
      <c r="F36" s="74">
        <v>18331909</v>
      </c>
      <c r="G36" s="74">
        <v>8222000</v>
      </c>
      <c r="H36" s="74">
        <v>8222000</v>
      </c>
      <c r="I36" s="74">
        <f t="shared" si="1"/>
        <v>-10109909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4" t="s">
        <v>248</v>
      </c>
      <c r="B43" s="185"/>
      <c r="C43" s="186"/>
      <c r="D43" s="193">
        <f>D10+D11+D12+D13+D14+D16+D17+D30+D36+D37+D39</f>
        <v>18331909</v>
      </c>
      <c r="E43" s="193">
        <f t="shared" ref="E43:I43" si="5">E10+E11+E12+E13+E14+E16+E17+E30+E36+E37+E39</f>
        <v>0</v>
      </c>
      <c r="F43" s="193">
        <f t="shared" si="5"/>
        <v>18331909</v>
      </c>
      <c r="G43" s="193">
        <f t="shared" si="5"/>
        <v>8222080</v>
      </c>
      <c r="H43" s="193">
        <f t="shared" si="5"/>
        <v>8222080</v>
      </c>
      <c r="I43" s="193">
        <f t="shared" si="5"/>
        <v>-10109829</v>
      </c>
      <c r="J43" s="67"/>
    </row>
    <row r="44" spans="1:10" x14ac:dyDescent="0.25">
      <c r="A44" s="184" t="s">
        <v>249</v>
      </c>
      <c r="B44" s="185"/>
      <c r="C44" s="186"/>
      <c r="D44" s="193"/>
      <c r="E44" s="193"/>
      <c r="F44" s="193"/>
      <c r="G44" s="193"/>
      <c r="H44" s="193"/>
      <c r="I44" s="193"/>
      <c r="J44" s="67"/>
    </row>
    <row r="45" spans="1:10" x14ac:dyDescent="0.25">
      <c r="A45" s="184" t="s">
        <v>250</v>
      </c>
      <c r="B45" s="185"/>
      <c r="C45" s="186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4" t="s">
        <v>251</v>
      </c>
      <c r="B48" s="185"/>
      <c r="C48" s="186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7"/>
      <c r="C68" s="188"/>
      <c r="D68" s="74"/>
      <c r="E68" s="74"/>
      <c r="F68" s="74"/>
      <c r="G68" s="74"/>
      <c r="H68" s="74"/>
      <c r="I68" s="74"/>
      <c r="J68" s="67"/>
    </row>
    <row r="69" spans="1:10" x14ac:dyDescent="0.25">
      <c r="A69" s="184" t="s">
        <v>271</v>
      </c>
      <c r="B69" s="185"/>
      <c r="C69" s="186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7"/>
      <c r="C70" s="188"/>
      <c r="D70" s="74"/>
      <c r="E70" s="74"/>
      <c r="F70" s="74"/>
      <c r="G70" s="74"/>
      <c r="H70" s="74"/>
      <c r="I70" s="74"/>
      <c r="J70" s="67"/>
    </row>
    <row r="71" spans="1:10" x14ac:dyDescent="0.25">
      <c r="A71" s="184" t="s">
        <v>272</v>
      </c>
      <c r="B71" s="185"/>
      <c r="C71" s="186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7"/>
      <c r="C73" s="188"/>
      <c r="D73" s="74"/>
      <c r="E73" s="74"/>
      <c r="F73" s="74"/>
      <c r="G73" s="74"/>
      <c r="H73" s="74"/>
      <c r="I73" s="74"/>
      <c r="J73" s="67"/>
    </row>
    <row r="74" spans="1:10" x14ac:dyDescent="0.25">
      <c r="A74" s="184" t="s">
        <v>274</v>
      </c>
      <c r="B74" s="185"/>
      <c r="C74" s="186"/>
      <c r="D74" s="74">
        <f t="shared" ref="D74:I74" si="8">D43+D69+D71</f>
        <v>18331909</v>
      </c>
      <c r="E74" s="74">
        <f t="shared" si="8"/>
        <v>0</v>
      </c>
      <c r="F74" s="74">
        <f t="shared" si="8"/>
        <v>18331909</v>
      </c>
      <c r="G74" s="74">
        <f t="shared" si="8"/>
        <v>8222080</v>
      </c>
      <c r="H74" s="74">
        <f t="shared" si="8"/>
        <v>8222080</v>
      </c>
      <c r="I74" s="74">
        <f t="shared" si="8"/>
        <v>-10109829</v>
      </c>
      <c r="J74" s="67"/>
    </row>
    <row r="75" spans="1:10" x14ac:dyDescent="0.25">
      <c r="A75" s="44"/>
      <c r="B75" s="187"/>
      <c r="C75" s="188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5" t="s">
        <v>275</v>
      </c>
      <c r="C76" s="186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1" t="s">
        <v>277</v>
      </c>
      <c r="C78" s="192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5" t="s">
        <v>278</v>
      </c>
      <c r="C79" s="186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2"/>
      <c r="C80" s="183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26" sqref="A26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9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9" x14ac:dyDescent="0.25">
      <c r="A3" s="164" t="s">
        <v>280</v>
      </c>
      <c r="B3" s="165"/>
      <c r="C3" s="165"/>
      <c r="D3" s="165"/>
      <c r="E3" s="165"/>
      <c r="F3" s="165"/>
      <c r="G3" s="165"/>
      <c r="H3" s="213"/>
    </row>
    <row r="4" spans="1:9" x14ac:dyDescent="0.25">
      <c r="A4" s="164" t="s">
        <v>437</v>
      </c>
      <c r="B4" s="165"/>
      <c r="C4" s="165"/>
      <c r="D4" s="165"/>
      <c r="E4" s="165"/>
      <c r="F4" s="165"/>
      <c r="G4" s="165"/>
      <c r="H4" s="213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9" ht="15.75" thickBot="1" x14ac:dyDescent="0.3">
      <c r="A6" s="133" t="s">
        <v>2</v>
      </c>
      <c r="B6" s="135"/>
      <c r="C6" s="152" t="s">
        <v>281</v>
      </c>
      <c r="D6" s="153"/>
      <c r="E6" s="153"/>
      <c r="F6" s="153"/>
      <c r="G6" s="154"/>
      <c r="H6" s="172" t="s">
        <v>282</v>
      </c>
    </row>
    <row r="7" spans="1:9" ht="25.5" customHeight="1" thickBot="1" x14ac:dyDescent="0.3">
      <c r="A7" s="164"/>
      <c r="B7" s="199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3"/>
    </row>
    <row r="8" spans="1:9" x14ac:dyDescent="0.25">
      <c r="A8" s="215" t="s">
        <v>285</v>
      </c>
      <c r="B8" s="216"/>
      <c r="C8" s="116">
        <f>+C9+C17+C27+C37+C47</f>
        <v>18331909</v>
      </c>
      <c r="D8" s="116">
        <f>+D9+D17+D27+D37+D47</f>
        <v>0</v>
      </c>
      <c r="E8" s="116">
        <f>+E9+E17+E27+E37+E47+E57+E61+E70+E74</f>
        <v>18331909</v>
      </c>
      <c r="F8" s="116">
        <f>+F9+F17+F27+F37+F47</f>
        <v>7650578</v>
      </c>
      <c r="G8" s="116">
        <f>+G9+G17+G27+G37+G47</f>
        <v>7616231</v>
      </c>
      <c r="H8" s="116">
        <f t="shared" ref="H8" si="0">H9+H17+H27+H37+H47+H57+H61+H70+H74</f>
        <v>10681331</v>
      </c>
      <c r="I8" s="99"/>
    </row>
    <row r="9" spans="1:9" x14ac:dyDescent="0.25">
      <c r="A9" s="204" t="s">
        <v>286</v>
      </c>
      <c r="B9" s="205"/>
      <c r="C9" s="117">
        <f>SUM(C10:C16)</f>
        <v>14475909</v>
      </c>
      <c r="D9" s="117">
        <f t="shared" ref="D9:E9" si="1">SUM(D10:D16)</f>
        <v>0</v>
      </c>
      <c r="E9" s="117">
        <f t="shared" si="1"/>
        <v>14475909</v>
      </c>
      <c r="F9" s="117">
        <v>5947214</v>
      </c>
      <c r="G9" s="117">
        <v>5947214</v>
      </c>
      <c r="H9" s="117">
        <f t="shared" ref="H9:H73" si="2">E9-F9</f>
        <v>8528695</v>
      </c>
    </row>
    <row r="10" spans="1:9" x14ac:dyDescent="0.25">
      <c r="A10" s="110"/>
      <c r="B10" s="111" t="s">
        <v>287</v>
      </c>
      <c r="C10" s="118">
        <v>8532660</v>
      </c>
      <c r="D10" s="117">
        <v>0</v>
      </c>
      <c r="E10" s="117">
        <f t="shared" ref="E10:E16" si="3">+C10+D10</f>
        <v>8532660</v>
      </c>
      <c r="F10" s="117">
        <v>4177437</v>
      </c>
      <c r="G10" s="117">
        <v>4177437</v>
      </c>
      <c r="H10" s="117">
        <f t="shared" si="2"/>
        <v>4355223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1754702</v>
      </c>
      <c r="D12" s="117">
        <v>0</v>
      </c>
      <c r="E12" s="117">
        <f t="shared" si="3"/>
        <v>1754702</v>
      </c>
      <c r="F12" s="117">
        <v>180991</v>
      </c>
      <c r="G12" s="117">
        <v>180991</v>
      </c>
      <c r="H12" s="117">
        <f t="shared" si="2"/>
        <v>1573711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4188547</v>
      </c>
      <c r="D14" s="117">
        <v>0</v>
      </c>
      <c r="E14" s="117">
        <f t="shared" si="3"/>
        <v>4188547</v>
      </c>
      <c r="F14" s="117">
        <v>1588786</v>
      </c>
      <c r="G14" s="117">
        <v>1588786</v>
      </c>
      <c r="H14" s="117">
        <f>E14-F14</f>
        <v>2599761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2108000</v>
      </c>
      <c r="D17" s="117">
        <f>SUM(D18:D26)</f>
        <v>0</v>
      </c>
      <c r="E17" s="117">
        <f>+E18+E19+E20+E21+E22+E23+E24+E25+E26</f>
        <v>2108000</v>
      </c>
      <c r="F17" s="117">
        <f>+SUM(F18:F26)</f>
        <v>1057469</v>
      </c>
      <c r="G17" s="117">
        <f>SUM(G18:G26)</f>
        <v>1057469</v>
      </c>
      <c r="H17" s="117">
        <f>E17-F17</f>
        <v>1050531</v>
      </c>
    </row>
    <row r="18" spans="1:8" x14ac:dyDescent="0.25">
      <c r="A18" s="110"/>
      <c r="B18" s="111" t="s">
        <v>295</v>
      </c>
      <c r="C18" s="117">
        <v>1465000</v>
      </c>
      <c r="D18" s="117">
        <v>0</v>
      </c>
      <c r="E18" s="117">
        <f>+C18+D18</f>
        <v>1465000</v>
      </c>
      <c r="F18" s="117">
        <v>743693</v>
      </c>
      <c r="G18" s="117">
        <v>743693</v>
      </c>
      <c r="H18" s="117">
        <f>E18-F18</f>
        <v>721307</v>
      </c>
    </row>
    <row r="19" spans="1:8" x14ac:dyDescent="0.25">
      <c r="A19" s="110"/>
      <c r="B19" s="111" t="s">
        <v>296</v>
      </c>
      <c r="C19" s="117">
        <v>100000</v>
      </c>
      <c r="D19" s="117">
        <v>0</v>
      </c>
      <c r="E19" s="117">
        <f t="shared" ref="E19:E26" si="4">+C19+D19</f>
        <v>100000</v>
      </c>
      <c r="F19" s="117">
        <v>66911</v>
      </c>
      <c r="G19" s="117">
        <v>66911</v>
      </c>
      <c r="H19" s="117">
        <f t="shared" si="2"/>
        <v>33089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0</v>
      </c>
      <c r="E21" s="117">
        <f t="shared" si="4"/>
        <v>15000</v>
      </c>
      <c r="F21" s="117">
        <v>1631</v>
      </c>
      <c r="G21" s="117">
        <v>1631</v>
      </c>
      <c r="H21" s="117">
        <f t="shared" si="2"/>
        <v>13369</v>
      </c>
    </row>
    <row r="22" spans="1:8" x14ac:dyDescent="0.25">
      <c r="A22" s="110"/>
      <c r="B22" s="111" t="s">
        <v>299</v>
      </c>
      <c r="C22" s="117">
        <v>19000</v>
      </c>
      <c r="D22" s="117">
        <v>0</v>
      </c>
      <c r="E22" s="117">
        <f t="shared" si="4"/>
        <v>19000</v>
      </c>
      <c r="F22" s="117">
        <v>3491</v>
      </c>
      <c r="G22" s="117">
        <v>3491</v>
      </c>
      <c r="H22" s="117">
        <f t="shared" si="2"/>
        <v>15509</v>
      </c>
    </row>
    <row r="23" spans="1:8" x14ac:dyDescent="0.25">
      <c r="A23" s="110"/>
      <c r="B23" s="111" t="s">
        <v>300</v>
      </c>
      <c r="C23" s="117">
        <v>444000</v>
      </c>
      <c r="D23" s="117">
        <v>0</v>
      </c>
      <c r="E23" s="117">
        <f t="shared" si="4"/>
        <v>444000</v>
      </c>
      <c r="F23" s="117">
        <v>222000</v>
      </c>
      <c r="G23" s="117">
        <v>222000</v>
      </c>
      <c r="H23" s="117">
        <f t="shared" si="2"/>
        <v>222000</v>
      </c>
    </row>
    <row r="24" spans="1:8" x14ac:dyDescent="0.25">
      <c r="A24" s="110"/>
      <c r="B24" s="111" t="s">
        <v>301</v>
      </c>
      <c r="C24" s="117">
        <v>10000</v>
      </c>
      <c r="D24" s="117">
        <v>0</v>
      </c>
      <c r="E24" s="117">
        <f t="shared" si="4"/>
        <v>10000</v>
      </c>
      <c r="F24" s="117">
        <v>8700</v>
      </c>
      <c r="G24" s="117">
        <v>8700</v>
      </c>
      <c r="H24" s="117">
        <f t="shared" si="2"/>
        <v>1300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0</v>
      </c>
      <c r="E26" s="117">
        <f t="shared" si="4"/>
        <v>55000</v>
      </c>
      <c r="F26" s="117">
        <v>11043</v>
      </c>
      <c r="G26" s="117">
        <v>11043</v>
      </c>
      <c r="H26" s="117">
        <f t="shared" si="2"/>
        <v>43957</v>
      </c>
    </row>
    <row r="27" spans="1:8" x14ac:dyDescent="0.25">
      <c r="A27" s="204" t="s">
        <v>304</v>
      </c>
      <c r="B27" s="205"/>
      <c r="C27" s="117">
        <f>SUM(C28:C36)</f>
        <v>1498000</v>
      </c>
      <c r="D27" s="117">
        <f>SUM(D28:D36)</f>
        <v>0</v>
      </c>
      <c r="E27" s="117">
        <f>+E28+E29+E30+E31+E32+E33+E34+E35+E36</f>
        <v>1498000</v>
      </c>
      <c r="F27" s="117">
        <f t="shared" ref="F27:H27" si="5">SUM(F28:F36)</f>
        <v>435580</v>
      </c>
      <c r="G27" s="119">
        <f>SUM(G28:G36)</f>
        <v>401233</v>
      </c>
      <c r="H27" s="117">
        <f t="shared" si="5"/>
        <v>1062420</v>
      </c>
    </row>
    <row r="28" spans="1:8" x14ac:dyDescent="0.25">
      <c r="A28" s="110"/>
      <c r="B28" s="111" t="s">
        <v>305</v>
      </c>
      <c r="C28" s="117">
        <v>51200</v>
      </c>
      <c r="D28" s="117">
        <v>0</v>
      </c>
      <c r="E28" s="117">
        <f>+C28+D28</f>
        <v>51200</v>
      </c>
      <c r="F28" s="117">
        <v>26468</v>
      </c>
      <c r="G28" s="117">
        <v>26468</v>
      </c>
      <c r="H28" s="117">
        <f t="shared" si="2"/>
        <v>24732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0</v>
      </c>
      <c r="E30" s="117">
        <f t="shared" si="6"/>
        <v>96200</v>
      </c>
      <c r="F30" s="117">
        <v>2030</v>
      </c>
      <c r="G30" s="117">
        <v>2030</v>
      </c>
      <c r="H30" s="119">
        <f t="shared" si="2"/>
        <v>94170</v>
      </c>
    </row>
    <row r="31" spans="1:8" x14ac:dyDescent="0.25">
      <c r="A31" s="110"/>
      <c r="B31" s="111" t="s">
        <v>308</v>
      </c>
      <c r="C31" s="119">
        <v>218000</v>
      </c>
      <c r="D31" s="117">
        <v>0</v>
      </c>
      <c r="E31" s="117">
        <f t="shared" si="6"/>
        <v>218000</v>
      </c>
      <c r="F31" s="117">
        <v>78125</v>
      </c>
      <c r="G31" s="117">
        <v>78125</v>
      </c>
      <c r="H31" s="119">
        <f t="shared" si="2"/>
        <v>139875</v>
      </c>
    </row>
    <row r="32" spans="1:8" x14ac:dyDescent="0.25">
      <c r="A32" s="110"/>
      <c r="B32" s="111" t="s">
        <v>309</v>
      </c>
      <c r="C32" s="119">
        <v>355000</v>
      </c>
      <c r="D32" s="117">
        <v>0</v>
      </c>
      <c r="E32" s="117">
        <f t="shared" si="6"/>
        <v>355000</v>
      </c>
      <c r="F32" s="117">
        <v>104863</v>
      </c>
      <c r="G32" s="117">
        <v>104863</v>
      </c>
      <c r="H32" s="119">
        <f t="shared" si="2"/>
        <v>250137</v>
      </c>
    </row>
    <row r="33" spans="1:8" x14ac:dyDescent="0.25">
      <c r="A33" s="110"/>
      <c r="B33" s="111" t="s">
        <v>310</v>
      </c>
      <c r="C33" s="119">
        <v>5000</v>
      </c>
      <c r="D33" s="117">
        <v>0</v>
      </c>
      <c r="E33" s="117">
        <f t="shared" si="6"/>
        <v>5000</v>
      </c>
      <c r="F33" s="117">
        <v>0</v>
      </c>
      <c r="G33" s="117">
        <v>0</v>
      </c>
      <c r="H33" s="119">
        <f t="shared" si="2"/>
        <v>5000</v>
      </c>
    </row>
    <row r="34" spans="1:8" x14ac:dyDescent="0.25">
      <c r="A34" s="110"/>
      <c r="B34" s="111" t="s">
        <v>311</v>
      </c>
      <c r="C34" s="119">
        <v>86560</v>
      </c>
      <c r="D34" s="117">
        <v>0</v>
      </c>
      <c r="E34" s="117">
        <f t="shared" si="6"/>
        <v>86560</v>
      </c>
      <c r="F34" s="117">
        <v>38281</v>
      </c>
      <c r="G34" s="117">
        <v>38281</v>
      </c>
      <c r="H34" s="119">
        <f t="shared" si="2"/>
        <v>48279</v>
      </c>
    </row>
    <row r="35" spans="1:8" x14ac:dyDescent="0.25">
      <c r="A35" s="110"/>
      <c r="B35" s="111" t="s">
        <v>312</v>
      </c>
      <c r="C35" s="119">
        <v>256000</v>
      </c>
      <c r="D35" s="117">
        <v>0</v>
      </c>
      <c r="E35" s="117">
        <f t="shared" si="6"/>
        <v>256000</v>
      </c>
      <c r="F35" s="117">
        <v>0</v>
      </c>
      <c r="G35" s="117">
        <v>0</v>
      </c>
      <c r="H35" s="119">
        <f t="shared" si="2"/>
        <v>256000</v>
      </c>
    </row>
    <row r="36" spans="1:8" x14ac:dyDescent="0.25">
      <c r="A36" s="110"/>
      <c r="B36" s="111" t="s">
        <v>313</v>
      </c>
      <c r="C36" s="119">
        <v>430040</v>
      </c>
      <c r="D36" s="117">
        <v>0</v>
      </c>
      <c r="E36" s="117">
        <f t="shared" si="6"/>
        <v>430040</v>
      </c>
      <c r="F36" s="117">
        <v>185813</v>
      </c>
      <c r="G36" s="117">
        <v>151466</v>
      </c>
      <c r="H36" s="119">
        <f t="shared" si="2"/>
        <v>244227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250000</v>
      </c>
      <c r="D47" s="119">
        <f>SUM(D48:D56)</f>
        <v>0</v>
      </c>
      <c r="E47" s="117">
        <f>+C47+D47</f>
        <v>250000</v>
      </c>
      <c r="F47" s="117">
        <f>SUM(F48:F56)</f>
        <v>210315</v>
      </c>
      <c r="G47" s="117">
        <f>SUM(G48:G56)</f>
        <v>210315</v>
      </c>
      <c r="H47" s="117">
        <f t="shared" si="2"/>
        <v>39685</v>
      </c>
    </row>
    <row r="48" spans="1:8" x14ac:dyDescent="0.25">
      <c r="A48" s="110"/>
      <c r="B48" s="111" t="s">
        <v>325</v>
      </c>
      <c r="C48" s="119">
        <v>20000</v>
      </c>
      <c r="D48" s="119">
        <v>0</v>
      </c>
      <c r="E48" s="119">
        <f>+C48+D48</f>
        <v>20000</v>
      </c>
      <c r="F48" s="117">
        <v>202427</v>
      </c>
      <c r="G48" s="117">
        <v>202427</v>
      </c>
      <c r="H48" s="117">
        <f>E48-F48</f>
        <v>-182427</v>
      </c>
    </row>
    <row r="49" spans="1:8" x14ac:dyDescent="0.25">
      <c r="A49" s="110"/>
      <c r="B49" s="111" t="s">
        <v>326</v>
      </c>
      <c r="C49" s="119">
        <v>30000</v>
      </c>
      <c r="D49" s="119">
        <v>0</v>
      </c>
      <c r="E49" s="117">
        <f t="shared" si="7"/>
        <v>30000</v>
      </c>
      <c r="F49" s="117">
        <v>7888</v>
      </c>
      <c r="G49" s="117">
        <v>7888</v>
      </c>
      <c r="H49" s="117">
        <f t="shared" si="2"/>
        <v>22112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200000</v>
      </c>
      <c r="D51" s="119">
        <v>0</v>
      </c>
      <c r="E51" s="117">
        <f>+C51+D51</f>
        <v>200000</v>
      </c>
      <c r="F51" s="117">
        <v>0</v>
      </c>
      <c r="G51" s="117">
        <v>0</v>
      </c>
      <c r="H51" s="117">
        <f t="shared" si="2"/>
        <v>200000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0"/>
      <c r="B82" s="211"/>
      <c r="C82" s="121"/>
      <c r="D82" s="121"/>
      <c r="E82" s="121"/>
      <c r="F82" s="121"/>
      <c r="G82" s="121"/>
      <c r="H82" s="121"/>
    </row>
    <row r="83" spans="1:8" x14ac:dyDescent="0.25">
      <c r="A83" s="208"/>
      <c r="B83" s="209"/>
      <c r="C83" s="122"/>
      <c r="D83" s="122"/>
      <c r="E83" s="122"/>
      <c r="F83" s="122"/>
      <c r="G83" s="122"/>
      <c r="H83" s="122"/>
    </row>
    <row r="84" spans="1:8" x14ac:dyDescent="0.25">
      <c r="A84" s="206" t="s">
        <v>359</v>
      </c>
      <c r="B84" s="207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6" t="s">
        <v>360</v>
      </c>
      <c r="B159" s="207"/>
      <c r="C159" s="126">
        <f t="shared" ref="C159:H159" si="14">C8+C84</f>
        <v>18331909</v>
      </c>
      <c r="D159" s="126">
        <f t="shared" si="14"/>
        <v>0</v>
      </c>
      <c r="E159" s="126">
        <f>E8+E84</f>
        <v>18331909</v>
      </c>
      <c r="F159" s="126">
        <f t="shared" si="14"/>
        <v>7650578</v>
      </c>
      <c r="G159" s="126">
        <f>G8+G84</f>
        <v>7616231</v>
      </c>
      <c r="H159" s="126">
        <f t="shared" si="14"/>
        <v>10681331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topLeftCell="A12" zoomScale="145" zoomScaleNormal="145" workbookViewId="0">
      <selection activeCell="A26" sqref="A26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8" t="s">
        <v>415</v>
      </c>
      <c r="B1" s="219"/>
      <c r="C1" s="219"/>
      <c r="D1" s="219"/>
      <c r="E1" s="219"/>
      <c r="F1" s="219"/>
      <c r="G1" s="15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437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0" ht="24" customHeight="1" thickBot="1" x14ac:dyDescent="0.3">
      <c r="A7" s="16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1"/>
    </row>
    <row r="8" spans="1:10" x14ac:dyDescent="0.25">
      <c r="A8" s="16" t="s">
        <v>362</v>
      </c>
      <c r="B8" s="218">
        <f>+B10+B11+B12+B13+B14+B15+B16+B17+B18+B19+B20+B21</f>
        <v>18331909</v>
      </c>
      <c r="C8" s="218">
        <f t="shared" ref="C8:F8" si="0">+C10+C11+C12+C13+C14+C15+C16+C17+C18+C19+C20+C21</f>
        <v>0</v>
      </c>
      <c r="D8" s="218">
        <f t="shared" si="0"/>
        <v>18331909</v>
      </c>
      <c r="E8" s="218">
        <f t="shared" si="0"/>
        <v>7650578</v>
      </c>
      <c r="F8" s="218">
        <f t="shared" si="0"/>
        <v>7616231</v>
      </c>
      <c r="G8" s="218">
        <f>+G10+G11+G12+G13+G14+G15+G16+G17+G18+G19+G20+G21</f>
        <v>10681331</v>
      </c>
    </row>
    <row r="9" spans="1:10" ht="12" customHeight="1" x14ac:dyDescent="0.25">
      <c r="A9" s="16" t="s">
        <v>427</v>
      </c>
      <c r="B9" s="217"/>
      <c r="C9" s="217"/>
      <c r="D9" s="217"/>
      <c r="E9" s="217"/>
      <c r="F9" s="217"/>
      <c r="G9" s="217"/>
    </row>
    <row r="10" spans="1:10" x14ac:dyDescent="0.25">
      <c r="A10" s="20" t="s">
        <v>418</v>
      </c>
      <c r="B10" s="101">
        <v>2948488</v>
      </c>
      <c r="C10" s="101">
        <v>0</v>
      </c>
      <c r="D10" s="70">
        <f>+B10+C10</f>
        <v>2948488</v>
      </c>
      <c r="E10" s="70">
        <v>1070505</v>
      </c>
      <c r="F10" s="70">
        <v>1065219</v>
      </c>
      <c r="G10" s="70">
        <f>D10-E10</f>
        <v>1877983</v>
      </c>
      <c r="H10" s="98"/>
      <c r="I10" s="98"/>
      <c r="J10" s="98"/>
    </row>
    <row r="11" spans="1:10" x14ac:dyDescent="0.25">
      <c r="A11" s="20" t="s">
        <v>419</v>
      </c>
      <c r="B11" s="101">
        <v>1435926</v>
      </c>
      <c r="C11" s="101">
        <v>0</v>
      </c>
      <c r="D11" s="70">
        <f t="shared" ref="D11:D20" si="1">+B11+C11</f>
        <v>1435926</v>
      </c>
      <c r="E11" s="70">
        <v>496668</v>
      </c>
      <c r="F11" s="70">
        <v>493959</v>
      </c>
      <c r="G11" s="70">
        <f>D11-E11</f>
        <v>939258</v>
      </c>
    </row>
    <row r="12" spans="1:10" x14ac:dyDescent="0.25">
      <c r="A12" s="20" t="s">
        <v>420</v>
      </c>
      <c r="B12" s="101">
        <v>1033868</v>
      </c>
      <c r="C12" s="101">
        <v>0</v>
      </c>
      <c r="D12" s="70">
        <f t="shared" si="1"/>
        <v>1033868</v>
      </c>
      <c r="E12" s="70">
        <v>287651</v>
      </c>
      <c r="F12" s="70">
        <v>286055</v>
      </c>
      <c r="G12" s="70">
        <f t="shared" ref="G12:G17" si="2">D12-E12</f>
        <v>746217</v>
      </c>
    </row>
    <row r="13" spans="1:10" x14ac:dyDescent="0.25">
      <c r="A13" s="20" t="s">
        <v>421</v>
      </c>
      <c r="B13" s="101">
        <v>2973154</v>
      </c>
      <c r="C13" s="101">
        <v>0</v>
      </c>
      <c r="D13" s="70">
        <f t="shared" si="1"/>
        <v>2973154</v>
      </c>
      <c r="E13" s="70">
        <v>1240041</v>
      </c>
      <c r="F13" s="70">
        <v>1235400</v>
      </c>
      <c r="G13" s="70">
        <f t="shared" si="2"/>
        <v>1733113</v>
      </c>
    </row>
    <row r="14" spans="1:10" x14ac:dyDescent="0.25">
      <c r="A14" s="20" t="s">
        <v>422</v>
      </c>
      <c r="B14" s="101">
        <v>2140353</v>
      </c>
      <c r="C14" s="101">
        <v>0</v>
      </c>
      <c r="D14" s="70">
        <f t="shared" si="1"/>
        <v>2140353</v>
      </c>
      <c r="E14" s="70">
        <v>1107182</v>
      </c>
      <c r="F14" s="70">
        <v>1102269</v>
      </c>
      <c r="G14" s="70">
        <f t="shared" si="2"/>
        <v>1033171</v>
      </c>
    </row>
    <row r="15" spans="1:10" x14ac:dyDescent="0.25">
      <c r="A15" s="20" t="s">
        <v>423</v>
      </c>
      <c r="B15" s="101">
        <v>1878107</v>
      </c>
      <c r="C15" s="101">
        <v>0</v>
      </c>
      <c r="D15" s="70">
        <f t="shared" si="1"/>
        <v>1878107</v>
      </c>
      <c r="E15" s="70">
        <v>855137</v>
      </c>
      <c r="F15" s="70">
        <v>851916</v>
      </c>
      <c r="G15" s="70">
        <f t="shared" si="2"/>
        <v>1022970</v>
      </c>
    </row>
    <row r="16" spans="1:10" x14ac:dyDescent="0.25">
      <c r="A16" s="20" t="s">
        <v>424</v>
      </c>
      <c r="B16" s="101">
        <v>1628778</v>
      </c>
      <c r="C16" s="101">
        <v>0</v>
      </c>
      <c r="D16" s="70">
        <f t="shared" si="1"/>
        <v>1628778</v>
      </c>
      <c r="E16" s="70">
        <v>724626</v>
      </c>
      <c r="F16" s="70">
        <v>720927</v>
      </c>
      <c r="G16" s="70">
        <f t="shared" si="2"/>
        <v>904152</v>
      </c>
    </row>
    <row r="17" spans="1:7" x14ac:dyDescent="0.25">
      <c r="A17" s="20" t="s">
        <v>425</v>
      </c>
      <c r="B17" s="101">
        <v>653602</v>
      </c>
      <c r="C17" s="101">
        <v>0</v>
      </c>
      <c r="D17" s="70">
        <f t="shared" si="1"/>
        <v>653602</v>
      </c>
      <c r="E17" s="70">
        <v>284772</v>
      </c>
      <c r="F17" s="70">
        <v>283795</v>
      </c>
      <c r="G17" s="70">
        <f t="shared" si="2"/>
        <v>368830</v>
      </c>
    </row>
    <row r="18" spans="1:7" x14ac:dyDescent="0.25">
      <c r="A18" s="20" t="s">
        <v>426</v>
      </c>
      <c r="B18" s="101">
        <v>943151</v>
      </c>
      <c r="C18" s="101">
        <v>0</v>
      </c>
      <c r="D18" s="70">
        <f t="shared" si="1"/>
        <v>943151</v>
      </c>
      <c r="E18" s="70">
        <v>475193</v>
      </c>
      <c r="F18" s="70">
        <v>473265</v>
      </c>
      <c r="G18" s="70">
        <f t="shared" ref="G18:G20" si="3">D18-E18</f>
        <v>467958</v>
      </c>
    </row>
    <row r="19" spans="1:7" x14ac:dyDescent="0.25">
      <c r="A19" s="20" t="s">
        <v>428</v>
      </c>
      <c r="B19" s="101">
        <v>427704</v>
      </c>
      <c r="C19" s="101">
        <v>0</v>
      </c>
      <c r="D19" s="70">
        <f>+B19+C19</f>
        <v>427704</v>
      </c>
      <c r="E19" s="70">
        <v>140151</v>
      </c>
      <c r="F19" s="70">
        <v>139354</v>
      </c>
      <c r="G19" s="70">
        <f t="shared" si="3"/>
        <v>287553</v>
      </c>
    </row>
    <row r="20" spans="1:7" x14ac:dyDescent="0.25">
      <c r="A20" s="20" t="s">
        <v>429</v>
      </c>
      <c r="B20" s="101">
        <v>1440096</v>
      </c>
      <c r="C20" s="101">
        <v>0</v>
      </c>
      <c r="D20" s="70">
        <f t="shared" si="1"/>
        <v>1440096</v>
      </c>
      <c r="E20" s="70">
        <v>638263</v>
      </c>
      <c r="F20" s="70">
        <v>635256</v>
      </c>
      <c r="G20" s="70">
        <f t="shared" si="3"/>
        <v>801833</v>
      </c>
    </row>
    <row r="21" spans="1:7" x14ac:dyDescent="0.25">
      <c r="A21" s="20" t="s">
        <v>430</v>
      </c>
      <c r="B21" s="101">
        <v>828682</v>
      </c>
      <c r="C21" s="101">
        <v>0</v>
      </c>
      <c r="D21" s="70">
        <v>828682</v>
      </c>
      <c r="E21" s="70">
        <v>330389</v>
      </c>
      <c r="F21" s="70">
        <v>328816</v>
      </c>
      <c r="G21" s="70">
        <f t="shared" ref="G21" si="4">D21-E21</f>
        <v>498293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6" t="s">
        <v>364</v>
      </c>
      <c r="B24" s="217"/>
      <c r="C24" s="217"/>
      <c r="D24" s="217"/>
      <c r="E24" s="217"/>
      <c r="F24" s="217"/>
      <c r="G24" s="217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18331909</v>
      </c>
      <c r="C35" s="70">
        <f t="shared" si="5"/>
        <v>0</v>
      </c>
      <c r="D35" s="70">
        <f t="shared" si="5"/>
        <v>18331909</v>
      </c>
      <c r="E35" s="70">
        <f t="shared" si="5"/>
        <v>7650578</v>
      </c>
      <c r="F35" s="70">
        <f t="shared" si="5"/>
        <v>7616231</v>
      </c>
      <c r="G35" s="70">
        <f t="shared" si="5"/>
        <v>10681331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26" sqref="A26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8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8" x14ac:dyDescent="0.25">
      <c r="A3" s="164" t="s">
        <v>365</v>
      </c>
      <c r="B3" s="165"/>
      <c r="C3" s="165"/>
      <c r="D3" s="165"/>
      <c r="E3" s="165"/>
      <c r="F3" s="165"/>
      <c r="G3" s="165"/>
      <c r="H3" s="213"/>
    </row>
    <row r="4" spans="1:8" x14ac:dyDescent="0.25">
      <c r="A4" s="164" t="s">
        <v>437</v>
      </c>
      <c r="B4" s="165"/>
      <c r="C4" s="165"/>
      <c r="D4" s="165"/>
      <c r="E4" s="165"/>
      <c r="F4" s="165"/>
      <c r="G4" s="165"/>
      <c r="H4" s="213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8" ht="12.75" customHeight="1" thickBot="1" x14ac:dyDescent="0.3">
      <c r="A6" s="133" t="s">
        <v>2</v>
      </c>
      <c r="B6" s="13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200"/>
      <c r="B7" s="202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1"/>
    </row>
    <row r="8" spans="1:8" ht="16.5" customHeight="1" x14ac:dyDescent="0.25">
      <c r="A8" s="220" t="s">
        <v>366</v>
      </c>
      <c r="B8" s="221"/>
      <c r="C8" s="70">
        <f>C9+C19+C28+C39</f>
        <v>18331909</v>
      </c>
      <c r="D8" s="70">
        <f t="shared" ref="D8:H8" si="0">D9+D19+D28+D39</f>
        <v>0</v>
      </c>
      <c r="E8" s="70">
        <f t="shared" si="0"/>
        <v>18331909</v>
      </c>
      <c r="F8" s="70">
        <f>F9+F19+F28+F39</f>
        <v>7650578</v>
      </c>
      <c r="G8" s="70">
        <f t="shared" si="0"/>
        <v>7616231</v>
      </c>
      <c r="H8" s="70">
        <f t="shared" si="0"/>
        <v>10681331</v>
      </c>
    </row>
    <row r="9" spans="1:8" x14ac:dyDescent="0.25">
      <c r="A9" s="184" t="s">
        <v>367</v>
      </c>
      <c r="B9" s="198"/>
      <c r="C9" s="74">
        <f>SUM(C10:C17)</f>
        <v>18331909</v>
      </c>
      <c r="D9" s="74">
        <f t="shared" ref="D9:H9" si="1">SUM(D10:D17)</f>
        <v>0</v>
      </c>
      <c r="E9" s="74">
        <f t="shared" si="1"/>
        <v>18331909</v>
      </c>
      <c r="F9" s="74">
        <f t="shared" si="1"/>
        <v>7650578</v>
      </c>
      <c r="G9" s="74">
        <f t="shared" si="1"/>
        <v>7616231</v>
      </c>
      <c r="H9" s="74">
        <f t="shared" si="1"/>
        <v>10681331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18331909</v>
      </c>
      <c r="D11" s="74">
        <v>0</v>
      </c>
      <c r="E11" s="74">
        <f t="shared" ref="E11:E17" si="2">C11+D11</f>
        <v>18331909</v>
      </c>
      <c r="F11" s="74">
        <v>7650578</v>
      </c>
      <c r="G11" s="74">
        <v>7616231</v>
      </c>
      <c r="H11" s="74">
        <f>E11-F11</f>
        <v>10681331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4" t="s">
        <v>376</v>
      </c>
      <c r="B19" s="198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4" t="s">
        <v>384</v>
      </c>
      <c r="B28" s="198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4" t="s">
        <v>394</v>
      </c>
      <c r="B39" s="198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4" t="s">
        <v>399</v>
      </c>
      <c r="B45" s="198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4" t="s">
        <v>367</v>
      </c>
      <c r="B46" s="198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4" t="s">
        <v>376</v>
      </c>
      <c r="B56" s="198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4" t="s">
        <v>384</v>
      </c>
      <c r="B65" s="198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4" t="s">
        <v>394</v>
      </c>
      <c r="B76" s="198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4" t="s">
        <v>360</v>
      </c>
      <c r="B82" s="198"/>
      <c r="C82" s="74">
        <f>C8+C45</f>
        <v>18331909</v>
      </c>
      <c r="D82" s="74">
        <f t="shared" ref="D82:H82" si="14">D8+D45</f>
        <v>0</v>
      </c>
      <c r="E82" s="74">
        <f t="shared" si="14"/>
        <v>18331909</v>
      </c>
      <c r="F82" s="74">
        <f t="shared" si="14"/>
        <v>7650578</v>
      </c>
      <c r="G82" s="74">
        <f t="shared" si="14"/>
        <v>7616231</v>
      </c>
      <c r="H82" s="74">
        <f t="shared" si="14"/>
        <v>10681331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D23" sqref="D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12"/>
    </row>
    <row r="2" spans="1:7" x14ac:dyDescent="0.25">
      <c r="A2" s="164" t="s">
        <v>279</v>
      </c>
      <c r="B2" s="165"/>
      <c r="C2" s="165"/>
      <c r="D2" s="165"/>
      <c r="E2" s="165"/>
      <c r="F2" s="165"/>
      <c r="G2" s="213"/>
    </row>
    <row r="3" spans="1:7" x14ac:dyDescent="0.25">
      <c r="A3" s="164" t="s">
        <v>400</v>
      </c>
      <c r="B3" s="165"/>
      <c r="C3" s="165"/>
      <c r="D3" s="165"/>
      <c r="E3" s="165"/>
      <c r="F3" s="165"/>
      <c r="G3" s="213"/>
    </row>
    <row r="4" spans="1:7" x14ac:dyDescent="0.25">
      <c r="A4" s="164" t="s">
        <v>437</v>
      </c>
      <c r="B4" s="165"/>
      <c r="C4" s="165"/>
      <c r="D4" s="165"/>
      <c r="E4" s="165"/>
      <c r="F4" s="165"/>
      <c r="G4" s="213"/>
    </row>
    <row r="5" spans="1:7" ht="15.75" thickBot="1" x14ac:dyDescent="0.3">
      <c r="A5" s="200" t="s">
        <v>431</v>
      </c>
      <c r="B5" s="201"/>
      <c r="C5" s="201"/>
      <c r="D5" s="201"/>
      <c r="E5" s="201"/>
      <c r="F5" s="201"/>
      <c r="G5" s="214"/>
    </row>
    <row r="6" spans="1:7" ht="15.75" thickBot="1" x14ac:dyDescent="0.3">
      <c r="A6" s="172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7" ht="36.75" thickBot="1" x14ac:dyDescent="0.3">
      <c r="A7" s="173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2024-01-15T14:59:30Z</cp:lastPrinted>
  <dcterms:created xsi:type="dcterms:W3CDTF">2016-12-23T19:11:27Z</dcterms:created>
  <dcterms:modified xsi:type="dcterms:W3CDTF">2024-07-23T19:35:06Z</dcterms:modified>
</cp:coreProperties>
</file>