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CONALEP\"/>
    </mc:Choice>
  </mc:AlternateContent>
  <xr:revisionPtr revIDLastSave="0" documentId="13_ncr:1_{56FB52B0-64AE-4420-BC22-A9FDA036A0F8}" xr6:coauthVersionLast="40" xr6:coauthVersionMax="40" xr10:uidLastSave="{00000000-0000-0000-0000-000000000000}"/>
  <bookViews>
    <workbookView xWindow="0" yWindow="0" windowWidth="28800" windowHeight="1222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3" l="1"/>
  <c r="G10" i="13" s="1"/>
  <c r="E63" i="12"/>
  <c r="E26" i="12"/>
  <c r="E88" i="6"/>
  <c r="E87" i="6"/>
  <c r="E86" i="6"/>
  <c r="E85" i="6"/>
  <c r="F15" i="5"/>
  <c r="D23" i="13" l="1"/>
  <c r="C24" i="13"/>
  <c r="E49" i="6"/>
  <c r="E50" i="6"/>
  <c r="E51" i="6"/>
  <c r="E52" i="6"/>
  <c r="E53" i="6"/>
  <c r="E54" i="6"/>
  <c r="E55" i="6"/>
  <c r="E56" i="6"/>
  <c r="E39" i="6"/>
  <c r="E40" i="6"/>
  <c r="E41" i="6"/>
  <c r="E42" i="6"/>
  <c r="E43" i="6"/>
  <c r="E44" i="6"/>
  <c r="E45" i="6"/>
  <c r="E46" i="6"/>
  <c r="E38" i="6"/>
  <c r="E29" i="6"/>
  <c r="E30" i="6"/>
  <c r="E31" i="6"/>
  <c r="E32" i="6"/>
  <c r="E33" i="6"/>
  <c r="E34" i="6"/>
  <c r="E35" i="6"/>
  <c r="E36" i="6"/>
  <c r="E19" i="6"/>
  <c r="H19" i="6" s="1"/>
  <c r="E20" i="6"/>
  <c r="E21" i="6"/>
  <c r="E22" i="6"/>
  <c r="E23" i="6"/>
  <c r="E24" i="6"/>
  <c r="E25" i="6"/>
  <c r="E26" i="6"/>
  <c r="E18" i="6"/>
  <c r="E12" i="6"/>
  <c r="E13" i="6"/>
  <c r="E14" i="6"/>
  <c r="E15" i="6"/>
  <c r="E16" i="6"/>
  <c r="E11" i="6"/>
  <c r="C9" i="6"/>
  <c r="D9" i="6"/>
  <c r="E89" i="6"/>
  <c r="D58" i="4"/>
  <c r="C58" i="4"/>
  <c r="C9" i="1"/>
  <c r="D23" i="9" l="1"/>
  <c r="G23" i="9" s="1"/>
  <c r="D24" i="9"/>
  <c r="G24" i="9" s="1"/>
  <c r="D25" i="9"/>
  <c r="G25" i="9" s="1"/>
  <c r="D22" i="9"/>
  <c r="G22" i="9" s="1"/>
  <c r="E58" i="4" l="1"/>
  <c r="F19" i="1" l="1"/>
  <c r="F9" i="1"/>
  <c r="B17" i="1"/>
  <c r="D69" i="4" l="1"/>
  <c r="D74" i="4"/>
  <c r="B9" i="1" l="1"/>
  <c r="G9" i="6" l="1"/>
  <c r="F9" i="6"/>
  <c r="E97" i="12" l="1"/>
  <c r="H97" i="12" s="1"/>
  <c r="D43" i="9"/>
  <c r="G43" i="9" s="1"/>
  <c r="F92" i="5"/>
  <c r="E167" i="6"/>
  <c r="H167" i="6" s="1"/>
  <c r="I92" i="5"/>
  <c r="C47" i="6" l="1"/>
  <c r="G47" i="6" l="1"/>
  <c r="F47" i="6"/>
  <c r="D47" i="6"/>
  <c r="D92" i="6"/>
  <c r="D17" i="6" l="1"/>
  <c r="F17" i="6"/>
  <c r="D60" i="4" l="1"/>
  <c r="H49" i="5" l="1"/>
  <c r="G49" i="5"/>
  <c r="L19" i="5" l="1"/>
  <c r="C60" i="4"/>
  <c r="D19" i="4" l="1"/>
  <c r="E19" i="4" l="1"/>
  <c r="C19" i="4"/>
  <c r="C15" i="4"/>
  <c r="D15" i="4"/>
  <c r="E15" i="4"/>
  <c r="E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H89" i="6"/>
  <c r="H88" i="6"/>
  <c r="H87" i="6"/>
  <c r="H86" i="6"/>
  <c r="H85" i="6"/>
  <c r="D84" i="6"/>
  <c r="C47" i="13" s="1"/>
  <c r="C84" i="6"/>
  <c r="B47" i="13" s="1"/>
  <c r="H56" i="6"/>
  <c r="H55" i="6"/>
  <c r="H54" i="6"/>
  <c r="H53" i="6"/>
  <c r="H52" i="6"/>
  <c r="H51" i="6"/>
  <c r="H50" i="6"/>
  <c r="H49" i="6"/>
  <c r="E48" i="6"/>
  <c r="H36" i="6"/>
  <c r="H35" i="6"/>
  <c r="H34" i="6"/>
  <c r="H33" i="6"/>
  <c r="H32" i="6"/>
  <c r="H31" i="6"/>
  <c r="H30" i="6"/>
  <c r="H29" i="6"/>
  <c r="E28" i="6"/>
  <c r="H28" i="6" s="1"/>
  <c r="C27" i="6"/>
  <c r="F27" i="6"/>
  <c r="G27" i="6"/>
  <c r="D27" i="6"/>
  <c r="C17" i="6"/>
  <c r="G17" i="6"/>
  <c r="H26" i="6"/>
  <c r="H25" i="6"/>
  <c r="H24" i="6"/>
  <c r="H23" i="6"/>
  <c r="H22" i="6"/>
  <c r="H21" i="6"/>
  <c r="H20" i="6"/>
  <c r="H16" i="6"/>
  <c r="H15" i="6"/>
  <c r="H14" i="6"/>
  <c r="H13" i="6"/>
  <c r="H12" i="6"/>
  <c r="H11" i="6"/>
  <c r="E49" i="5"/>
  <c r="D49" i="5"/>
  <c r="B59" i="1"/>
  <c r="C46" i="13" l="1"/>
  <c r="E9" i="6"/>
  <c r="E47" i="6"/>
  <c r="H27" i="6"/>
  <c r="H18" i="6"/>
  <c r="H17" i="6" s="1"/>
  <c r="E17" i="6"/>
  <c r="E47" i="13"/>
  <c r="H48" i="6"/>
  <c r="H47" i="6" s="1"/>
  <c r="E27" i="6"/>
  <c r="H84" i="6"/>
  <c r="E84" i="6"/>
  <c r="D47" i="13" s="1"/>
  <c r="G23" i="13" l="1"/>
  <c r="D22" i="13"/>
  <c r="G22" i="13" s="1"/>
  <c r="D12" i="9" l="1"/>
  <c r="G12" i="9" s="1"/>
  <c r="F67" i="1" l="1"/>
  <c r="F62" i="1"/>
  <c r="F57" i="6" l="1"/>
  <c r="C17" i="1" l="1"/>
  <c r="G47" i="13" l="1"/>
  <c r="C48" i="13" l="1"/>
  <c r="F62" i="5" l="1"/>
  <c r="E96" i="6" l="1"/>
  <c r="G58" i="5" l="1"/>
  <c r="F20" i="5" l="1"/>
  <c r="G62" i="1" l="1"/>
  <c r="I62" i="5" l="1"/>
  <c r="I55" i="5"/>
  <c r="I37" i="5"/>
  <c r="I17" i="5"/>
  <c r="I15" i="5"/>
  <c r="C76" i="4"/>
  <c r="C70" i="4"/>
  <c r="E76" i="4"/>
  <c r="D76" i="4"/>
  <c r="D11" i="13"/>
  <c r="G11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F20" i="9"/>
  <c r="E20" i="9"/>
  <c r="C20" i="9"/>
  <c r="B20" i="9"/>
  <c r="E70" i="4"/>
  <c r="D70" i="4"/>
  <c r="D78" i="4" s="1"/>
  <c r="D79" i="4" s="1"/>
  <c r="C69" i="4"/>
  <c r="E54" i="4"/>
  <c r="D54" i="4"/>
  <c r="D62" i="4" s="1"/>
  <c r="D63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H46" i="6"/>
  <c r="H45" i="6"/>
  <c r="H44" i="6"/>
  <c r="H43" i="6"/>
  <c r="H42" i="6"/>
  <c r="H41" i="6"/>
  <c r="H40" i="6"/>
  <c r="H38" i="6"/>
  <c r="G37" i="6"/>
  <c r="F37" i="6"/>
  <c r="D37" i="6"/>
  <c r="C37" i="6"/>
  <c r="E10" i="6"/>
  <c r="H10" i="6" s="1"/>
  <c r="H9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E24" i="4" s="1"/>
  <c r="G71" i="5"/>
  <c r="D13" i="4" s="1"/>
  <c r="D10" i="4" s="1"/>
  <c r="G16" i="4" s="1"/>
  <c r="F71" i="5"/>
  <c r="E71" i="5"/>
  <c r="D71" i="5"/>
  <c r="C13" i="4" s="1"/>
  <c r="C10" i="4" s="1"/>
  <c r="C23" i="4" s="1"/>
  <c r="C24" i="4" s="1"/>
  <c r="C25" i="4" s="1"/>
  <c r="F67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H69" i="5" s="1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F83" i="6" l="1"/>
  <c r="G83" i="6"/>
  <c r="N20" i="9" s="1"/>
  <c r="E44" i="5"/>
  <c r="G44" i="5"/>
  <c r="G74" i="5" s="1"/>
  <c r="G10" i="4"/>
  <c r="H44" i="5"/>
  <c r="H74" i="5" s="1"/>
  <c r="D47" i="4"/>
  <c r="I40" i="5"/>
  <c r="E47" i="4"/>
  <c r="I58" i="5"/>
  <c r="F58" i="5"/>
  <c r="D44" i="5"/>
  <c r="I49" i="5"/>
  <c r="E69" i="5"/>
  <c r="D23" i="4"/>
  <c r="D24" i="4" s="1"/>
  <c r="D25" i="4" s="1"/>
  <c r="C47" i="4"/>
  <c r="F21" i="13"/>
  <c r="F49" i="5"/>
  <c r="E25" i="4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I44" i="5" s="1"/>
  <c r="I46" i="5" s="1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E10" i="2"/>
  <c r="E9" i="2" s="1"/>
  <c r="E20" i="2" s="1"/>
  <c r="D10" i="2"/>
  <c r="C14" i="2"/>
  <c r="C10" i="2"/>
  <c r="I20" i="3" l="1"/>
  <c r="I69" i="5"/>
  <c r="I74" i="5" s="1"/>
  <c r="I94" i="5" s="1"/>
  <c r="F9" i="2"/>
  <c r="F20" i="2" s="1"/>
  <c r="D74" i="5"/>
  <c r="D94" i="5" s="1"/>
  <c r="C58" i="12"/>
  <c r="C47" i="12" s="1"/>
  <c r="E20" i="3"/>
  <c r="J20" i="3"/>
  <c r="F32" i="13"/>
  <c r="F69" i="5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G58" i="12"/>
  <c r="G47" i="12" s="1"/>
  <c r="G84" i="12" s="1"/>
  <c r="G98" i="12" s="1"/>
  <c r="M20" i="9"/>
  <c r="G158" i="6"/>
  <c r="G168" i="6" s="1"/>
  <c r="F48" i="13"/>
  <c r="F158" i="6"/>
  <c r="F168" i="6" s="1"/>
  <c r="D8" i="6"/>
  <c r="C32" i="13"/>
  <c r="C50" i="13" s="1"/>
  <c r="K8" i="3"/>
  <c r="G20" i="3"/>
  <c r="D9" i="13"/>
  <c r="G94" i="5"/>
  <c r="E32" i="13"/>
  <c r="E50" i="13" s="1"/>
  <c r="G21" i="13"/>
  <c r="C62" i="4"/>
  <c r="C63" i="4" s="1"/>
  <c r="E74" i="4"/>
  <c r="H83" i="6"/>
  <c r="O20" i="9" s="1"/>
  <c r="E83" i="6"/>
  <c r="L20" i="9" s="1"/>
  <c r="H94" i="5"/>
  <c r="F21" i="12"/>
  <c r="D31" i="9"/>
  <c r="D45" i="9" s="1"/>
  <c r="C74" i="4"/>
  <c r="C78" i="4" s="1"/>
  <c r="C79" i="4" s="1"/>
  <c r="E69" i="4"/>
  <c r="D46" i="13"/>
  <c r="D48" i="13" s="1"/>
  <c r="G14" i="2"/>
  <c r="I9" i="2"/>
  <c r="I20" i="2" s="1"/>
  <c r="H9" i="2"/>
  <c r="H20" i="2" s="1"/>
  <c r="D9" i="2"/>
  <c r="D20" i="2" s="1"/>
  <c r="G10" i="2"/>
  <c r="G9" i="2" s="1"/>
  <c r="K20" i="3" l="1"/>
  <c r="K9" i="9"/>
  <c r="D32" i="13"/>
  <c r="D50" i="13" s="1"/>
  <c r="C21" i="12"/>
  <c r="C10" i="12" s="1"/>
  <c r="C84" i="12" s="1"/>
  <c r="C98" i="12" s="1"/>
  <c r="F50" i="13"/>
  <c r="B50" i="13"/>
  <c r="G32" i="13"/>
  <c r="H63" i="12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E78" i="4"/>
  <c r="E79" i="4" s="1"/>
  <c r="D158" i="6"/>
  <c r="D168" i="6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G19" i="1"/>
  <c r="C59" i="1"/>
  <c r="O9" i="9" l="1"/>
  <c r="H158" i="6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D21" i="12"/>
  <c r="D10" i="12" s="1"/>
  <c r="D84" i="12" s="1"/>
  <c r="D98" i="12" s="1"/>
  <c r="B41" i="1"/>
  <c r="C41" i="1"/>
  <c r="B38" i="1"/>
  <c r="C38" i="1"/>
  <c r="B31" i="1"/>
  <c r="C31" i="1"/>
  <c r="B25" i="1"/>
  <c r="B47" i="1" s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61" i="1"/>
  <c r="C47" i="1"/>
  <c r="C61" i="1" s="1"/>
  <c r="G9" i="1"/>
  <c r="C20" i="2" s="1"/>
  <c r="G47" i="1" l="1"/>
  <c r="G58" i="1" s="1"/>
  <c r="G80" i="1" s="1"/>
  <c r="J84" i="1" s="1"/>
  <c r="F47" i="1"/>
  <c r="F44" i="5"/>
  <c r="F74" i="5" s="1"/>
  <c r="F58" i="1" l="1"/>
  <c r="F80" i="1" s="1"/>
  <c r="I84" i="1" s="1"/>
  <c r="G18" i="2"/>
  <c r="G20" i="2" s="1"/>
  <c r="F94" i="5"/>
  <c r="E74" i="5"/>
  <c r="K75" i="5" l="1"/>
  <c r="E94" i="5"/>
</calcChain>
</file>

<file path=xl/sharedStrings.xml><?xml version="1.0" encoding="utf-8"?>
<sst xmlns="http://schemas.openxmlformats.org/spreadsheetml/2006/main" count="704" uniqueCount="471">
  <si>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</si>
  <si>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</si>
  <si>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</si>
  <si>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</si>
  <si>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</si>
  <si>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</si>
  <si>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</si>
  <si>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</si>
  <si>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</si>
  <si>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</si>
  <si>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</si>
  <si>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</si>
  <si>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</si>
  <si>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</si>
  <si>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</si>
  <si>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</si>
  <si>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</si>
  <si>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</si>
  <si>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</si>
  <si>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</si>
  <si>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</si>
  <si>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</si>
  <si>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</si>
  <si>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</si>
  <si>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</si>
  <si>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</si>
  <si>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</si>
  <si>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</si>
  <si>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</si>
  <si>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</si>
  <si>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</si>
  <si>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</si>
  <si>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</si>
  <si>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</si>
  <si>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</si>
  <si>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</si>
  <si>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</si>
  <si>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</si>
  <si>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</si>
  <si>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</si>
  <si>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</si>
  <si>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</si>
  <si>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</si>
  <si>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</si>
  <si>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</si>
  <si>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</si>
  <si>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</si>
  <si>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</si>
  <si>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</si>
  <si>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</si>
  <si>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</si>
  <si>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</si>
  <si>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</si>
  <si>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</si>
  <si>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</si>
  <si>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</si>
  <si>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</si>
  <si>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</si>
  <si>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</si>
  <si>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</si>
  <si>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</si>
  <si>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</si>
  <si>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</si>
  <si>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</si>
  <si>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</si>
  <si>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</si>
  <si>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</si>
  <si>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</si>
  <si>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</si>
  <si>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</si>
  <si>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</si>
  <si>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</si>
  <si>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</si>
  <si>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</si>
  <si>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</si>
  <si>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</si>
  <si>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</si>
  <si>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</si>
  <si>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</si>
  <si>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</si>
  <si>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</si>
  <si>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</si>
  <si>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</si>
  <si>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</si>
  <si>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</si>
  <si>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</si>
  <si>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</si>
  <si>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</si>
  <si>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</si>
  <si>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</si>
  <si>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</si>
  <si>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</si>
  <si>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</si>
  <si>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</si>
  <si>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</si>
  <si>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</si>
  <si>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</si>
  <si>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</si>
  <si>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</si>
  <si>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</si>
  <si>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</si>
  <si>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</si>
  <si>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</si>
  <si>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</si>
  <si>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</si>
  <si>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</si>
  <si>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</si>
  <si>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</si>
  <si>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</si>
  <si>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</si>
  <si>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</si>
  <si>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</si>
  <si>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</si>
  <si>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</si>
  <si>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</si>
  <si>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</si>
  <si>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</si>
  <si>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</si>
  <si>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</si>
  <si>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</si>
  <si>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</si>
  <si>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</si>
  <si>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</si>
  <si>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</si>
  <si>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</si>
  <si>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</si>
  <si>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</si>
  <si>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</si>
  <si>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</si>
  <si>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</si>
  <si>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</si>
  <si>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</si>
  <si>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</si>
  <si>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</si>
  <si>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</si>
  <si>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</si>
  <si>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</si>
  <si>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</si>
  <si>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</si>
  <si>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</si>
  <si>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</si>
  <si>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</si>
  <si>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</si>
  <si>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</si>
  <si>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</si>
  <si>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</si>
  <si>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</si>
  <si>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</si>
  <si>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</si>
  <si>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</si>
  <si>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</si>
  <si>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</si>
  <si>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</si>
  <si>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</si>
  <si>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</si>
  <si>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</si>
  <si>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</si>
  <si>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</si>
  <si>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</si>
  <si>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</si>
  <si>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</si>
  <si>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</si>
  <si>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</si>
  <si>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</si>
  <si>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</si>
  <si>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</si>
  <si>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</si>
  <si>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</si>
  <si>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</si>
  <si>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</si>
  <si>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</si>
  <si>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</si>
  <si>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</si>
  <si>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</si>
  <si>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</si>
  <si>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</si>
  <si>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</si>
  <si>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</si>
  <si>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</si>
  <si>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</si>
  <si>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</si>
  <si>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</si>
  <si>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</si>
  <si>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</si>
  <si>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</si>
  <si>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</si>
  <si>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</si>
  <si>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</si>
  <si>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</si>
  <si>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</si>
  <si>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</si>
  <si>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</si>
  <si>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</si>
  <si>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</si>
  <si>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</si>
  <si>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</si>
  <si>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</si>
  <si>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</si>
  <si>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</si>
  <si>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</si>
  <si>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</si>
  <si>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</si>
  <si>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</si>
  <si>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</si>
  <si>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</si>
  <si>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</si>
  <si>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</si>
  <si>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</si>
  <si>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</si>
  <si>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</si>
  <si>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</si>
  <si>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</si>
  <si>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</si>
  <si>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</si>
  <si>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</si>
  <si>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</si>
  <si>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</si>
  <si>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</si>
  <si>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</si>
  <si>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</si>
  <si>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</si>
  <si>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</si>
  <si>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</si>
  <si>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</si>
  <si>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</si>
  <si>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</si>
  <si>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</si>
  <si>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</si>
  <si>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</si>
  <si>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</si>
  <si>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</si>
  <si>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</si>
  <si>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</si>
  <si>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</si>
  <si>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</si>
  <si>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</si>
  <si>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</si>
  <si>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</si>
  <si>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</si>
  <si>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</si>
  <si>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</si>
  <si>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</si>
  <si>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</si>
  <si>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</si>
  <si>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</si>
  <si>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</si>
  <si>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</si>
  <si>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</si>
  <si>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</si>
  <si>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</si>
  <si>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</si>
  <si>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</si>
  <si>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</si>
  <si>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</si>
  <si>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</si>
  <si>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</si>
  <si>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</si>
  <si>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</si>
  <si>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</si>
  <si>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</si>
  <si>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</si>
  <si>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</si>
  <si>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</si>
  <si>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</si>
  <si>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</si>
  <si>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</si>
  <si>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</si>
  <si>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</si>
  <si>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</si>
  <si>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</si>
  <si>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</si>
  <si>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</si>
  <si>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</si>
  <si>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</si>
  <si>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</si>
  <si>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</si>
  <si>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</si>
  <si>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</si>
  <si>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</si>
  <si>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</si>
  <si>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</si>
  <si>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</si>
  <si>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</si>
  <si>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</si>
  <si>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</si>
  <si>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</si>
  <si>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</si>
  <si>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</si>
  <si>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</si>
  <si>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</si>
  <si>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</si>
  <si>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</si>
  <si>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</si>
  <si>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</si>
  <si>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</si>
  <si>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</si>
  <si>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</si>
  <si>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</si>
  <si>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</si>
  <si>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</si>
  <si>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</si>
  <si>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</si>
  <si>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</si>
  <si>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</si>
  <si>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</si>
  <si>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</si>
  <si>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</si>
  <si>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</si>
  <si>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</si>
  <si>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</si>
  <si>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</si>
  <si>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</si>
  <si>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</si>
  <si>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</si>
  <si>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</si>
  <si>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</si>
  <si>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</si>
  <si>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</si>
  <si>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</si>
  <si>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</si>
  <si>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</si>
  <si>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</si>
  <si>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</si>
  <si>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</si>
  <si>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</si>
  <si>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</si>
  <si>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</si>
  <si>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</si>
  <si>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</si>
  <si>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</si>
  <si>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</si>
  <si>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</si>
  <si>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</si>
  <si>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</si>
  <si>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</si>
  <si>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</si>
  <si>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</si>
  <si>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</si>
  <si>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</si>
  <si>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</si>
  <si>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</si>
  <si>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</si>
  <si>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</si>
  <si>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</si>
  <si>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</si>
  <si>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</si>
  <si>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</si>
  <si>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</si>
  <si>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</si>
  <si>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</si>
  <si>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</si>
  <si>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</si>
  <si>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</si>
  <si>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</si>
  <si>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</si>
  <si>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</si>
  <si>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</si>
  <si>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</si>
  <si>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</si>
  <si>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</si>
  <si>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</si>
  <si>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</si>
  <si>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</si>
  <si>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</si>
  <si>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</si>
  <si>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</si>
  <si>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</si>
  <si>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</si>
  <si>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</si>
  <si>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</si>
  <si>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</si>
  <si>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</si>
  <si>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</si>
  <si>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</si>
  <si>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</si>
  <si>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</si>
  <si>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</si>
  <si>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</si>
  <si>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</si>
  <si>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</si>
  <si>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</si>
  <si>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</si>
  <si>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</si>
  <si>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</si>
  <si>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</si>
  <si>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</si>
  <si>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</si>
  <si>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</si>
  <si>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</si>
  <si>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</si>
  <si>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</si>
  <si>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</si>
  <si>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</si>
  <si>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</si>
  <si>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</si>
  <si>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</si>
  <si>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</si>
  <si>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</si>
  <si>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</si>
  <si>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</si>
  <si>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</si>
  <si>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</si>
  <si>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</si>
  <si>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</si>
  <si>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</si>
  <si>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</si>
  <si>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</si>
  <si>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</si>
  <si>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</si>
  <si>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</si>
  <si>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</si>
  <si>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</si>
  <si>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</si>
  <si>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</si>
  <si>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</si>
  <si>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</si>
  <si>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</si>
  <si>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</si>
  <si>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</si>
  <si>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</si>
  <si>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</si>
  <si>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</si>
  <si>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</si>
  <si>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</si>
  <si>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</si>
  <si>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</si>
  <si>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</si>
  <si>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</si>
  <si>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</si>
  <si>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</si>
  <si>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</si>
  <si>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</si>
  <si>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</si>
  <si>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</si>
  <si>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</si>
  <si>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</si>
  <si>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</si>
  <si>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</si>
  <si>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</si>
  <si>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</si>
  <si>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</si>
  <si>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</si>
  <si>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</si>
  <si>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</si>
  <si>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</si>
  <si>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</si>
  <si>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</si>
  <si>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</si>
  <si>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</si>
  <si>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</si>
  <si>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</si>
  <si>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</si>
  <si>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Directora Administrativa</t>
  </si>
  <si>
    <t>Sumas comportamiento presupuestario de egresos al 31 de dic 2022</t>
  </si>
  <si>
    <t>Sumas comportamiento presupuestario de egresos al 31 de diciembre de 2022</t>
  </si>
  <si>
    <t>Saldo al 31 de diciembre de 2022 (d)</t>
  </si>
  <si>
    <t xml:space="preserve"> </t>
  </si>
  <si>
    <t>Mtro Darwin Pérez y Pérez</t>
  </si>
  <si>
    <t>Mtro. Darwin Pérez y Pérez</t>
  </si>
  <si>
    <t>31 de diciembre de 2023</t>
  </si>
  <si>
    <t>Al 30 de junio de 2023 y al 30 de junio de 2024</t>
  </si>
  <si>
    <t>30 de junio  de 2024</t>
  </si>
  <si>
    <t>30 de junio de 2024</t>
  </si>
  <si>
    <t>C.P. María Olivia Hernández Corichi</t>
  </si>
  <si>
    <t>Al 31 de diciembre de 2023 y al 30 de junio de 2024</t>
  </si>
  <si>
    <t>Al 30 de junio de 2024</t>
  </si>
  <si>
    <t>Del 1 de enero al 30 de junio de 2024</t>
  </si>
  <si>
    <t>Sumas del estado presupuestario de ingresos al 30 de junio de 2023</t>
  </si>
  <si>
    <t>Sumas comportamiento presupuestario de egresos al 30 de junio 2023</t>
  </si>
  <si>
    <t>Del 1 de enero al 30 de junio  de 2024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</si>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</sst>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6" fillId="5" borderId="0" xfId="0" applyFont="1" applyFill="1"/>
    <xf numFmtId="3" fontId="2" fillId="0" borderId="5" xfId="0" applyNumberFormat="1" applyFont="1" applyBorder="1" applyAlignment="1">
      <alignment horizontal="right" vertical="center"/>
    </xf>
    <xf numFmtId="1" fontId="0" fillId="0" borderId="0" xfId="1" applyNumberFormat="1" applyFont="1" applyAlignment="1">
      <alignment horizontal="right"/>
    </xf>
    <xf numFmtId="4" fontId="0" fillId="6" borderId="0" xfId="0" applyNumberFormat="1" applyFill="1"/>
    <xf numFmtId="3" fontId="2" fillId="0" borderId="7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zoomScaleNormal="100" zoomScaleSheetLayoutView="109" workbookViewId="0">
      <selection activeCell="C86" sqref="C86"/>
    </sheetView>
  </sheetViews>
  <sheetFormatPr baseColWidth="10" defaultColWidth="11.42578125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87" t="s">
        <v>119</v>
      </c>
      <c r="B2" s="188"/>
      <c r="C2" s="188"/>
      <c r="D2" s="188"/>
      <c r="E2" s="188"/>
      <c r="F2" s="188"/>
      <c r="G2" s="189"/>
    </row>
    <row r="3" spans="1:7" x14ac:dyDescent="0.2">
      <c r="A3" s="190" t="s">
        <v>0</v>
      </c>
      <c r="B3" s="191"/>
      <c r="C3" s="191"/>
      <c r="D3" s="191"/>
      <c r="E3" s="191"/>
      <c r="F3" s="191"/>
      <c r="G3" s="192"/>
    </row>
    <row r="4" spans="1:7" x14ac:dyDescent="0.2">
      <c r="A4" s="190" t="s">
        <v>460</v>
      </c>
      <c r="B4" s="191"/>
      <c r="C4" s="191"/>
      <c r="D4" s="191"/>
      <c r="E4" s="191"/>
      <c r="F4" s="191"/>
      <c r="G4" s="192"/>
    </row>
    <row r="5" spans="1:7" ht="13.5" thickBot="1" x14ac:dyDescent="0.25">
      <c r="A5" s="193" t="s">
        <v>1</v>
      </c>
      <c r="B5" s="194"/>
      <c r="C5" s="194"/>
      <c r="D5" s="194"/>
      <c r="E5" s="194"/>
      <c r="F5" s="194"/>
      <c r="G5" s="195"/>
    </row>
    <row r="6" spans="1:7" ht="26.25" thickBot="1" x14ac:dyDescent="0.25">
      <c r="A6" s="5" t="s">
        <v>120</v>
      </c>
      <c r="B6" s="6" t="s">
        <v>461</v>
      </c>
      <c r="C6" s="6" t="s">
        <v>459</v>
      </c>
      <c r="D6" s="7"/>
      <c r="E6" s="8" t="s">
        <v>120</v>
      </c>
      <c r="F6" s="6" t="s">
        <v>462</v>
      </c>
      <c r="G6" s="6" t="s">
        <v>459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456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11311338.9</v>
      </c>
      <c r="C9" s="86">
        <f>C10+C11</f>
        <v>8373652</v>
      </c>
      <c r="D9" s="11"/>
      <c r="E9" s="12" t="s">
        <v>7</v>
      </c>
      <c r="F9" s="181">
        <f>+F10+F11+F12+F13+F14+F15+F16+F17+F18</f>
        <v>1420904</v>
      </c>
      <c r="G9" s="86">
        <f>+G10+G11+G12+G13+G14+G15+G16+G17+G18</f>
        <v>3730330</v>
      </c>
    </row>
    <row r="10" spans="1:7" x14ac:dyDescent="0.2">
      <c r="A10" s="13" t="s">
        <v>8</v>
      </c>
      <c r="B10" s="87">
        <v>16000</v>
      </c>
      <c r="C10" s="87">
        <v>687</v>
      </c>
      <c r="D10" s="11"/>
      <c r="E10" s="12" t="s">
        <v>9</v>
      </c>
      <c r="F10" s="87">
        <v>401</v>
      </c>
      <c r="G10" s="87">
        <v>0</v>
      </c>
    </row>
    <row r="11" spans="1:7" x14ac:dyDescent="0.2">
      <c r="A11" s="13" t="s">
        <v>10</v>
      </c>
      <c r="B11" s="87">
        <v>11295338.9</v>
      </c>
      <c r="C11" s="87">
        <v>8372965</v>
      </c>
      <c r="D11" s="11"/>
      <c r="E11" s="12" t="s">
        <v>11</v>
      </c>
      <c r="F11" s="87">
        <v>4002</v>
      </c>
      <c r="G11" s="87">
        <v>2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1416501</v>
      </c>
      <c r="G16" s="87">
        <v>3730328</v>
      </c>
    </row>
    <row r="17" spans="1:7" ht="25.5" x14ac:dyDescent="0.2">
      <c r="A17" s="14" t="s">
        <v>22</v>
      </c>
      <c r="B17" s="86">
        <f>+B18+B19+B20+B21+B22+B23+B24</f>
        <v>115629.71</v>
      </c>
      <c r="C17" s="86">
        <f>+C18+C19+C20+C21+C22+C23+C24</f>
        <v>100267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100267</v>
      </c>
      <c r="C19" s="87">
        <v>100267</v>
      </c>
      <c r="D19" s="11"/>
      <c r="E19" s="12" t="s">
        <v>27</v>
      </c>
      <c r="F19" s="86">
        <f>+F20+F21+F22</f>
        <v>-3874</v>
      </c>
      <c r="G19" s="86">
        <f>+G20+G21+G22</f>
        <v>126</v>
      </c>
    </row>
    <row r="20" spans="1:7" x14ac:dyDescent="0.2">
      <c r="A20" s="13" t="s">
        <v>28</v>
      </c>
      <c r="B20" s="87">
        <v>4960.71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10402</v>
      </c>
      <c r="C22" s="87">
        <v>0</v>
      </c>
      <c r="D22" s="11"/>
      <c r="E22" s="12" t="s">
        <v>33</v>
      </c>
      <c r="F22" s="87">
        <v>-3874</v>
      </c>
      <c r="G22" s="87">
        <v>126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22022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22022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11448990.610000001</v>
      </c>
      <c r="C47" s="86">
        <f>+C9+C17+C25+C31+C37+C38+C41</f>
        <v>8473919</v>
      </c>
      <c r="D47" s="148"/>
      <c r="E47" s="139" t="s">
        <v>81</v>
      </c>
      <c r="F47" s="86">
        <f>+F9+F19+F23+F26+F27+F31+F38+F42</f>
        <v>1417030</v>
      </c>
      <c r="G47" s="86">
        <f>+G9+G19+G23+G26+G27+G31+G38+G42</f>
        <v>3730456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35424592</v>
      </c>
      <c r="C52" s="87">
        <v>35414592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584814</v>
      </c>
      <c r="C53" s="87">
        <v>584814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-1400765</v>
      </c>
      <c r="C54" s="87">
        <v>-1400765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1417030</v>
      </c>
      <c r="G58" s="86">
        <f>+G47+G56</f>
        <v>3730456</v>
      </c>
    </row>
    <row r="59" spans="1:7" ht="25.5" x14ac:dyDescent="0.2">
      <c r="A59" s="9" t="s">
        <v>101</v>
      </c>
      <c r="B59" s="86">
        <f>+B49+B50+B51+B52+B53+B54+B55+B56+B57</f>
        <v>41077367</v>
      </c>
      <c r="C59" s="86">
        <f>+C49+C50+C51+C52+C53+C54+C55+C56+C57</f>
        <v>41067367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52526357.609999999</v>
      </c>
      <c r="C61" s="86">
        <f>+C47+C59</f>
        <v>49541286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17907086</v>
      </c>
      <c r="G67" s="86">
        <f>+G68+G69+G70+G71+G72</f>
        <v>12608588</v>
      </c>
    </row>
    <row r="68" spans="1:7" x14ac:dyDescent="0.2">
      <c r="A68" s="13"/>
      <c r="B68" s="20"/>
      <c r="C68" s="20"/>
      <c r="D68" s="11"/>
      <c r="E68" s="12" t="s">
        <v>109</v>
      </c>
      <c r="F68" s="87">
        <v>5663958</v>
      </c>
      <c r="G68" s="87">
        <v>2009481</v>
      </c>
    </row>
    <row r="69" spans="1:7" x14ac:dyDescent="0.2">
      <c r="A69" s="13"/>
      <c r="B69" s="20"/>
      <c r="C69" s="20"/>
      <c r="D69" s="11"/>
      <c r="E69" s="12" t="s">
        <v>110</v>
      </c>
      <c r="F69" s="87">
        <v>12243128</v>
      </c>
      <c r="G69" s="87">
        <v>10599107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51109328</v>
      </c>
      <c r="G78" s="86">
        <f>+G62+G67+G74</f>
        <v>45810830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52526358</v>
      </c>
      <c r="G80" s="86">
        <f>+G58+G78</f>
        <v>49541286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-0.39000000059604645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86" t="s">
        <v>458</v>
      </c>
      <c r="B90" s="186"/>
      <c r="C90" s="186"/>
      <c r="E90" s="186" t="s">
        <v>463</v>
      </c>
      <c r="F90" s="186"/>
      <c r="G90" s="186"/>
    </row>
    <row r="91" spans="1:10" x14ac:dyDescent="0.2">
      <c r="A91" s="186" t="s">
        <v>448</v>
      </c>
      <c r="B91" s="186"/>
      <c r="C91" s="186"/>
      <c r="E91" s="186" t="s">
        <v>452</v>
      </c>
      <c r="F91" s="186"/>
      <c r="G91" s="186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51"/>
  <sheetViews>
    <sheetView zoomScale="116" workbookViewId="0">
      <selection activeCell="C18" sqref="C18"/>
    </sheetView>
  </sheetViews>
  <sheetFormatPr baseColWidth="10" defaultColWidth="11.42578125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21" t="s">
        <v>119</v>
      </c>
      <c r="B2" s="222"/>
      <c r="C2" s="222"/>
      <c r="D2" s="222"/>
      <c r="E2" s="222"/>
      <c r="F2" s="222"/>
      <c r="G2" s="222"/>
      <c r="H2" s="222"/>
      <c r="I2" s="223"/>
    </row>
    <row r="3" spans="1:9" ht="13.5" thickBot="1" x14ac:dyDescent="0.25">
      <c r="A3" s="224" t="s">
        <v>121</v>
      </c>
      <c r="B3" s="225"/>
      <c r="C3" s="225"/>
      <c r="D3" s="225"/>
      <c r="E3" s="225"/>
      <c r="F3" s="225"/>
      <c r="G3" s="225"/>
      <c r="H3" s="225"/>
      <c r="I3" s="226"/>
    </row>
    <row r="4" spans="1:9" ht="13.5" thickBot="1" x14ac:dyDescent="0.25">
      <c r="A4" s="224" t="s">
        <v>464</v>
      </c>
      <c r="B4" s="225"/>
      <c r="C4" s="225"/>
      <c r="D4" s="225"/>
      <c r="E4" s="225"/>
      <c r="F4" s="225"/>
      <c r="G4" s="225"/>
      <c r="H4" s="225"/>
      <c r="I4" s="226"/>
    </row>
    <row r="5" spans="1:9" ht="13.5" thickBot="1" x14ac:dyDescent="0.25">
      <c r="A5" s="224" t="s">
        <v>1</v>
      </c>
      <c r="B5" s="225"/>
      <c r="C5" s="225"/>
      <c r="D5" s="225"/>
      <c r="E5" s="225"/>
      <c r="F5" s="225"/>
      <c r="G5" s="225"/>
      <c r="H5" s="225"/>
      <c r="I5" s="226"/>
    </row>
    <row r="6" spans="1:9" ht="47.25" customHeight="1" x14ac:dyDescent="0.2">
      <c r="A6" s="227" t="s">
        <v>122</v>
      </c>
      <c r="B6" s="228"/>
      <c r="C6" s="196" t="s">
        <v>455</v>
      </c>
      <c r="D6" s="196" t="s">
        <v>123</v>
      </c>
      <c r="E6" s="196" t="s">
        <v>124</v>
      </c>
      <c r="F6" s="196" t="s">
        <v>125</v>
      </c>
      <c r="G6" s="3" t="s">
        <v>126</v>
      </c>
      <c r="H6" s="196" t="s">
        <v>128</v>
      </c>
      <c r="I6" s="196" t="s">
        <v>129</v>
      </c>
    </row>
    <row r="7" spans="1:9" ht="37.5" customHeight="1" thickBot="1" x14ac:dyDescent="0.25">
      <c r="A7" s="193"/>
      <c r="B7" s="195"/>
      <c r="C7" s="198"/>
      <c r="D7" s="198"/>
      <c r="E7" s="198"/>
      <c r="F7" s="198"/>
      <c r="G7" s="4" t="s">
        <v>127</v>
      </c>
      <c r="H7" s="198"/>
      <c r="I7" s="198"/>
    </row>
    <row r="8" spans="1:9" x14ac:dyDescent="0.2">
      <c r="A8" s="219"/>
      <c r="B8" s="220"/>
      <c r="C8" s="22"/>
      <c r="D8" s="22"/>
      <c r="E8" s="22"/>
      <c r="F8" s="22"/>
      <c r="G8" s="22"/>
      <c r="H8" s="22"/>
      <c r="I8" s="22"/>
    </row>
    <row r="9" spans="1:9" x14ac:dyDescent="0.2">
      <c r="A9" s="211" t="s">
        <v>130</v>
      </c>
      <c r="B9" s="212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>+G10+G14</f>
        <v>0</v>
      </c>
      <c r="H9" s="88">
        <f t="shared" si="0"/>
        <v>0</v>
      </c>
      <c r="I9" s="88">
        <f t="shared" si="0"/>
        <v>0</v>
      </c>
    </row>
    <row r="10" spans="1:9" x14ac:dyDescent="0.2">
      <c r="A10" s="211" t="s">
        <v>430</v>
      </c>
      <c r="B10" s="212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11" t="s">
        <v>431</v>
      </c>
      <c r="B14" s="212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11" t="s">
        <v>137</v>
      </c>
      <c r="B18" s="212"/>
      <c r="C18" s="86">
        <v>3730456</v>
      </c>
      <c r="D18" s="89">
        <v>0</v>
      </c>
      <c r="E18" s="89">
        <v>0</v>
      </c>
      <c r="F18" s="89">
        <v>0</v>
      </c>
      <c r="G18" s="181">
        <f>+'FORMATO 1'!F47</f>
        <v>1417030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182"/>
      <c r="H19" s="87"/>
      <c r="I19" s="87"/>
      <c r="K19" s="35"/>
    </row>
    <row r="20" spans="1:11" ht="32.25" customHeight="1" x14ac:dyDescent="0.2">
      <c r="A20" s="211" t="s">
        <v>138</v>
      </c>
      <c r="B20" s="212"/>
      <c r="C20" s="86">
        <f>+C9+C18</f>
        <v>3730456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181">
        <f>+G9+G18</f>
        <v>1417030</v>
      </c>
      <c r="H20" s="86">
        <f t="shared" si="4"/>
        <v>0</v>
      </c>
      <c r="I20" s="86">
        <f t="shared" si="4"/>
        <v>0</v>
      </c>
    </row>
    <row r="21" spans="1:11" x14ac:dyDescent="0.2">
      <c r="A21" s="211"/>
      <c r="B21" s="212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11" t="s">
        <v>154</v>
      </c>
      <c r="B22" s="212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13" t="s">
        <v>432</v>
      </c>
      <c r="B23" s="214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13" t="s">
        <v>433</v>
      </c>
      <c r="B24" s="214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13" t="s">
        <v>434</v>
      </c>
      <c r="B25" s="214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17"/>
      <c r="B26" s="218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11" t="s">
        <v>155</v>
      </c>
      <c r="B27" s="212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13" t="s">
        <v>139</v>
      </c>
      <c r="B28" s="214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13" t="s">
        <v>140</v>
      </c>
      <c r="B29" s="214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13" t="s">
        <v>141</v>
      </c>
      <c r="B30" s="214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15"/>
      <c r="B31" s="216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10" t="s">
        <v>152</v>
      </c>
      <c r="C33" s="210"/>
      <c r="D33" s="210"/>
      <c r="E33" s="210"/>
      <c r="F33" s="210"/>
      <c r="G33" s="210"/>
      <c r="H33" s="210"/>
      <c r="I33" s="210"/>
    </row>
    <row r="34" spans="1:9" ht="25.5" customHeight="1" x14ac:dyDescent="0.2">
      <c r="A34" s="31">
        <v>2</v>
      </c>
      <c r="B34" s="210" t="s">
        <v>153</v>
      </c>
      <c r="C34" s="210"/>
      <c r="D34" s="210"/>
      <c r="E34" s="210"/>
      <c r="F34" s="210"/>
      <c r="G34" s="210"/>
      <c r="H34" s="210"/>
      <c r="I34" s="210"/>
    </row>
    <row r="37" spans="1:9" ht="13.5" thickBot="1" x14ac:dyDescent="0.25"/>
    <row r="38" spans="1:9" ht="20.100000000000001" customHeight="1" x14ac:dyDescent="0.2">
      <c r="A38" s="187" t="s">
        <v>142</v>
      </c>
      <c r="B38" s="189"/>
      <c r="C38" s="28" t="s">
        <v>143</v>
      </c>
      <c r="D38" s="129" t="s">
        <v>145</v>
      </c>
      <c r="E38" s="129" t="s">
        <v>148</v>
      </c>
      <c r="F38" s="196" t="s">
        <v>150</v>
      </c>
      <c r="G38" s="196" t="s">
        <v>438</v>
      </c>
    </row>
    <row r="39" spans="1:9" ht="20.100000000000001" customHeight="1" x14ac:dyDescent="0.2">
      <c r="A39" s="206"/>
      <c r="B39" s="207"/>
      <c r="C39" s="3" t="s">
        <v>144</v>
      </c>
      <c r="D39" s="127" t="s">
        <v>146</v>
      </c>
      <c r="E39" s="127" t="s">
        <v>149</v>
      </c>
      <c r="F39" s="197"/>
      <c r="G39" s="197"/>
    </row>
    <row r="40" spans="1:9" ht="20.100000000000001" customHeight="1" thickBot="1" x14ac:dyDescent="0.25">
      <c r="A40" s="208"/>
      <c r="B40" s="209"/>
      <c r="C40" s="29"/>
      <c r="D40" s="128" t="s">
        <v>147</v>
      </c>
      <c r="E40" s="29"/>
      <c r="F40" s="198"/>
      <c r="G40" s="198"/>
    </row>
    <row r="41" spans="1:9" ht="25.5" customHeight="1" x14ac:dyDescent="0.2">
      <c r="A41" s="200" t="s">
        <v>151</v>
      </c>
      <c r="B41" s="201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02" t="s">
        <v>435</v>
      </c>
      <c r="B42" s="203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02" t="s">
        <v>436</v>
      </c>
      <c r="B43" s="203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04" t="s">
        <v>437</v>
      </c>
      <c r="B44" s="205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99" t="s">
        <v>458</v>
      </c>
      <c r="C50" s="199"/>
      <c r="D50" s="199"/>
      <c r="E50" s="199" t="s">
        <v>463</v>
      </c>
      <c r="F50" s="199"/>
      <c r="G50" s="199"/>
      <c r="H50" s="199"/>
    </row>
    <row r="51" spans="2:8" x14ac:dyDescent="0.2">
      <c r="B51" s="199" t="s">
        <v>448</v>
      </c>
      <c r="C51" s="199"/>
      <c r="D51" s="199"/>
      <c r="E51" s="199" t="s">
        <v>452</v>
      </c>
      <c r="F51" s="199"/>
      <c r="G51" s="199"/>
      <c r="H51" s="199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14" sqref="A14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21" t="s">
        <v>119</v>
      </c>
      <c r="B2" s="222"/>
      <c r="C2" s="222"/>
      <c r="D2" s="222"/>
      <c r="E2" s="222"/>
      <c r="F2" s="222"/>
      <c r="G2" s="222"/>
      <c r="H2" s="222"/>
      <c r="I2" s="222"/>
      <c r="J2" s="222"/>
      <c r="K2" s="223"/>
    </row>
    <row r="3" spans="1:12" ht="15.75" thickBot="1" x14ac:dyDescent="0.3">
      <c r="A3" s="224" t="s">
        <v>156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2" ht="15.75" thickBot="1" x14ac:dyDescent="0.3">
      <c r="A4" s="224" t="s">
        <v>464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2" ht="15.75" thickBot="1" x14ac:dyDescent="0.3">
      <c r="A5" s="224" t="s">
        <v>1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9" t="s">
        <v>458</v>
      </c>
      <c r="B27" s="229"/>
      <c r="C27" s="229"/>
      <c r="D27" s="229"/>
      <c r="E27" s="229"/>
      <c r="G27" s="229" t="s">
        <v>463</v>
      </c>
      <c r="H27" s="229"/>
      <c r="I27" s="229"/>
      <c r="J27" s="229"/>
      <c r="K27" s="229"/>
    </row>
    <row r="28" spans="1:12" x14ac:dyDescent="0.25">
      <c r="A28" s="229" t="s">
        <v>448</v>
      </c>
      <c r="B28" s="229"/>
      <c r="C28" s="229"/>
      <c r="D28" s="229"/>
      <c r="E28" s="229"/>
      <c r="G28" s="229" t="s">
        <v>452</v>
      </c>
      <c r="H28" s="229"/>
      <c r="I28" s="229"/>
      <c r="J28" s="229"/>
      <c r="K28" s="229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="80" zoomScaleNormal="80" workbookViewId="0">
      <selection activeCell="C93" sqref="C93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87" t="s">
        <v>119</v>
      </c>
      <c r="B2" s="188"/>
      <c r="C2" s="188"/>
      <c r="D2" s="188"/>
      <c r="E2" s="189"/>
    </row>
    <row r="3" spans="1:7" x14ac:dyDescent="0.25">
      <c r="A3" s="206" t="s">
        <v>179</v>
      </c>
      <c r="B3" s="232"/>
      <c r="C3" s="232"/>
      <c r="D3" s="232"/>
      <c r="E3" s="207"/>
    </row>
    <row r="4" spans="1:7" x14ac:dyDescent="0.25">
      <c r="A4" s="206" t="s">
        <v>465</v>
      </c>
      <c r="B4" s="232"/>
      <c r="C4" s="232"/>
      <c r="D4" s="232"/>
      <c r="E4" s="207"/>
    </row>
    <row r="5" spans="1:7" ht="15.75" thickBot="1" x14ac:dyDescent="0.3">
      <c r="A5" s="208" t="s">
        <v>1</v>
      </c>
      <c r="B5" s="233"/>
      <c r="C5" s="233"/>
      <c r="D5" s="233"/>
      <c r="E5" s="209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42" t="s">
        <v>180</v>
      </c>
      <c r="B7" s="243"/>
      <c r="C7" s="28" t="s">
        <v>181</v>
      </c>
      <c r="D7" s="196" t="s">
        <v>183</v>
      </c>
      <c r="E7" s="28" t="s">
        <v>184</v>
      </c>
    </row>
    <row r="8" spans="1:7" ht="15.75" thickBot="1" x14ac:dyDescent="0.3">
      <c r="A8" s="244"/>
      <c r="B8" s="245"/>
      <c r="C8" s="4" t="s">
        <v>182</v>
      </c>
      <c r="D8" s="198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74442502</v>
      </c>
      <c r="D10" s="90">
        <f>+D11+D12+D13</f>
        <v>36348316</v>
      </c>
      <c r="E10" s="90">
        <f>+E11+E12+E13</f>
        <v>36348316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16442232</v>
      </c>
      <c r="D11" s="91">
        <v>8591472</v>
      </c>
      <c r="E11" s="91">
        <v>8591472</v>
      </c>
      <c r="G11" s="175"/>
    </row>
    <row r="12" spans="1:7" x14ac:dyDescent="0.25">
      <c r="A12" s="43"/>
      <c r="B12" s="46" t="s">
        <v>188</v>
      </c>
      <c r="C12" s="91">
        <v>58000270</v>
      </c>
      <c r="D12" s="91">
        <v>27756844</v>
      </c>
      <c r="E12" s="91">
        <v>27756844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74442502</v>
      </c>
      <c r="D15" s="167">
        <f>+D16+D17</f>
        <v>30694358</v>
      </c>
      <c r="E15" s="167">
        <f>+E16+E17</f>
        <v>30687930</v>
      </c>
    </row>
    <row r="16" spans="1:7" x14ac:dyDescent="0.25">
      <c r="A16" s="43"/>
      <c r="B16" s="46" t="s">
        <v>190</v>
      </c>
      <c r="C16" s="91">
        <v>16442232</v>
      </c>
      <c r="D16" s="91">
        <v>6193767</v>
      </c>
      <c r="E16" s="91">
        <v>6189968</v>
      </c>
      <c r="G16" s="154">
        <f>+D10-D15</f>
        <v>5653958</v>
      </c>
    </row>
    <row r="17" spans="1:10" x14ac:dyDescent="0.25">
      <c r="A17" s="43"/>
      <c r="B17" s="46" t="s">
        <v>191</v>
      </c>
      <c r="C17" s="91">
        <v>58000270</v>
      </c>
      <c r="D17" s="91">
        <v>24500591</v>
      </c>
      <c r="E17" s="91">
        <v>24497962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7">
        <f>+D20+D21</f>
        <v>1328704</v>
      </c>
      <c r="E19" s="167">
        <f>+E20+E21</f>
        <v>1328704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68">
        <v>1328704</v>
      </c>
      <c r="E20" s="168">
        <v>1328704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68">
        <v>0</v>
      </c>
      <c r="E21" s="168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68"/>
      <c r="E22" s="168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6982662</v>
      </c>
      <c r="E23" s="91">
        <f>+E10-E15+E19</f>
        <v>6989090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6982662</v>
      </c>
      <c r="E24" s="91">
        <f>+E23-E13</f>
        <v>6989090</v>
      </c>
    </row>
    <row r="25" spans="1:10" x14ac:dyDescent="0.25">
      <c r="A25" s="43"/>
      <c r="B25" s="45" t="s">
        <v>197</v>
      </c>
      <c r="C25" s="91">
        <f>+C24-C19</f>
        <v>0</v>
      </c>
      <c r="D25" s="168">
        <f>+D24-D19</f>
        <v>5653958</v>
      </c>
      <c r="E25" s="91">
        <f>+E24-E19</f>
        <v>5660386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8" t="s">
        <v>198</v>
      </c>
      <c r="B28" s="249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167">
        <f t="shared" ref="D34:E34" si="1">+D25+D30</f>
        <v>5653958</v>
      </c>
      <c r="E34" s="90">
        <f t="shared" si="1"/>
        <v>5660386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42" t="s">
        <v>198</v>
      </c>
      <c r="B37" s="243"/>
      <c r="C37" s="246" t="s">
        <v>205</v>
      </c>
      <c r="D37" s="246" t="s">
        <v>183</v>
      </c>
      <c r="E37" s="2" t="s">
        <v>184</v>
      </c>
    </row>
    <row r="38" spans="1:5" ht="15.75" thickBot="1" x14ac:dyDescent="0.3">
      <c r="A38" s="244"/>
      <c r="B38" s="245"/>
      <c r="C38" s="247"/>
      <c r="D38" s="247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36"/>
      <c r="B47" s="238" t="s">
        <v>212</v>
      </c>
      <c r="C47" s="240">
        <f>+C40-C43</f>
        <v>0</v>
      </c>
      <c r="D47" s="240">
        <f t="shared" ref="D47:E47" si="4">+D40-D43</f>
        <v>0</v>
      </c>
      <c r="E47" s="240">
        <f t="shared" si="4"/>
        <v>0</v>
      </c>
    </row>
    <row r="48" spans="1:5" ht="15.75" thickBot="1" x14ac:dyDescent="0.3">
      <c r="A48" s="237"/>
      <c r="B48" s="239"/>
      <c r="C48" s="241"/>
      <c r="D48" s="241"/>
      <c r="E48" s="241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42" t="s">
        <v>198</v>
      </c>
      <c r="B50" s="243"/>
      <c r="C50" s="2" t="s">
        <v>181</v>
      </c>
      <c r="D50" s="246" t="s">
        <v>183</v>
      </c>
      <c r="E50" s="2" t="s">
        <v>184</v>
      </c>
    </row>
    <row r="51" spans="1:7" ht="15.75" thickBot="1" x14ac:dyDescent="0.3">
      <c r="A51" s="244"/>
      <c r="B51" s="245"/>
      <c r="C51" s="52" t="s">
        <v>199</v>
      </c>
      <c r="D51" s="247"/>
      <c r="E51" s="52" t="s">
        <v>200</v>
      </c>
    </row>
    <row r="52" spans="1:7" x14ac:dyDescent="0.25">
      <c r="A52" s="234"/>
      <c r="B52" s="235"/>
      <c r="C52" s="54"/>
      <c r="D52" s="54"/>
      <c r="E52" s="54"/>
    </row>
    <row r="53" spans="1:7" x14ac:dyDescent="0.25">
      <c r="A53" s="53"/>
      <c r="B53" s="54" t="s">
        <v>213</v>
      </c>
      <c r="C53" s="94">
        <v>16442232</v>
      </c>
      <c r="D53" s="94">
        <v>8591472</v>
      </c>
      <c r="E53" s="94">
        <f>+E11</f>
        <v>8591472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16442232</v>
      </c>
      <c r="D58" s="94">
        <f>+D16</f>
        <v>6193767</v>
      </c>
      <c r="E58" s="94">
        <f>+E16</f>
        <v>6189968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1328704</v>
      </c>
      <c r="E60" s="94">
        <v>1328704</v>
      </c>
      <c r="G60" s="154">
        <f>+D53-D58</f>
        <v>2397705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183">
        <f>+D53+D54-D58+D60</f>
        <v>3726409</v>
      </c>
      <c r="E62" s="95">
        <f>+E53+E54-E58+E60</f>
        <v>3730208</v>
      </c>
    </row>
    <row r="63" spans="1:7" x14ac:dyDescent="0.25">
      <c r="A63" s="55"/>
      <c r="B63" s="56" t="s">
        <v>216</v>
      </c>
      <c r="C63" s="95">
        <f>+C62-C54</f>
        <v>0</v>
      </c>
      <c r="D63" s="183">
        <f>+D62-D54</f>
        <v>3726409</v>
      </c>
      <c r="E63" s="95">
        <f>+E62-E54</f>
        <v>3730208</v>
      </c>
    </row>
    <row r="64" spans="1:7" ht="15.75" thickBot="1" x14ac:dyDescent="0.3">
      <c r="A64" s="59"/>
      <c r="B64" s="60"/>
      <c r="C64" s="60"/>
      <c r="D64" s="184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42" t="s">
        <v>198</v>
      </c>
      <c r="B66" s="243"/>
      <c r="C66" s="246" t="s">
        <v>205</v>
      </c>
      <c r="D66" s="246" t="s">
        <v>183</v>
      </c>
      <c r="E66" s="2" t="s">
        <v>184</v>
      </c>
    </row>
    <row r="67" spans="1:5" ht="15.75" thickBot="1" x14ac:dyDescent="0.3">
      <c r="A67" s="244"/>
      <c r="B67" s="245"/>
      <c r="C67" s="247"/>
      <c r="D67" s="247"/>
      <c r="E67" s="52" t="s">
        <v>200</v>
      </c>
    </row>
    <row r="68" spans="1:5" x14ac:dyDescent="0.25">
      <c r="A68" s="234"/>
      <c r="B68" s="235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58000270</v>
      </c>
      <c r="D69" s="94">
        <f>+D12</f>
        <v>27756844</v>
      </c>
      <c r="E69" s="94">
        <f t="shared" ref="E69" si="6">+E12</f>
        <v>27756844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58000270</v>
      </c>
      <c r="D74" s="94">
        <f>+D17</f>
        <v>24500591</v>
      </c>
      <c r="E74" s="94">
        <f t="shared" ref="E74" si="8">+E17</f>
        <v>24497962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>+D69+D70-D74+D76</f>
        <v>3256253</v>
      </c>
      <c r="E78" s="95">
        <f t="shared" ref="E78" si="9">+E69+E70-E74+E76</f>
        <v>3258882</v>
      </c>
    </row>
    <row r="79" spans="1:5" x14ac:dyDescent="0.25">
      <c r="A79" s="236"/>
      <c r="B79" s="238" t="s">
        <v>220</v>
      </c>
      <c r="C79" s="230">
        <f>+C78-C70</f>
        <v>0</v>
      </c>
      <c r="D79" s="230">
        <f>+D78-D70</f>
        <v>3256253</v>
      </c>
      <c r="E79" s="230">
        <f>+E78-E70</f>
        <v>3258882</v>
      </c>
    </row>
    <row r="80" spans="1:5" ht="15.75" thickBot="1" x14ac:dyDescent="0.3">
      <c r="A80" s="237"/>
      <c r="B80" s="239"/>
      <c r="C80" s="231"/>
      <c r="D80" s="231"/>
      <c r="E80" s="231"/>
    </row>
    <row r="82" spans="1:5" x14ac:dyDescent="0.25">
      <c r="D82" s="154"/>
    </row>
    <row r="86" spans="1:5" x14ac:dyDescent="0.25">
      <c r="A86" s="229" t="s">
        <v>458</v>
      </c>
      <c r="B86" s="229"/>
      <c r="C86" s="229" t="s">
        <v>463</v>
      </c>
      <c r="D86" s="229"/>
      <c r="E86" s="229"/>
    </row>
    <row r="87" spans="1:5" x14ac:dyDescent="0.25">
      <c r="A87" s="229" t="s">
        <v>448</v>
      </c>
      <c r="B87" s="229"/>
      <c r="C87" s="229" t="s">
        <v>452</v>
      </c>
      <c r="D87" s="229"/>
      <c r="E87" s="229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="98" zoomScaleNormal="90" workbookViewId="0">
      <selection activeCell="D74" sqref="D74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87" t="s">
        <v>119</v>
      </c>
      <c r="B2" s="188"/>
      <c r="C2" s="188"/>
      <c r="D2" s="188"/>
      <c r="E2" s="188"/>
      <c r="F2" s="188"/>
      <c r="G2" s="188"/>
      <c r="H2" s="188"/>
      <c r="I2" s="189"/>
    </row>
    <row r="3" spans="1:10" x14ac:dyDescent="0.2">
      <c r="A3" s="206" t="s">
        <v>222</v>
      </c>
      <c r="B3" s="232"/>
      <c r="C3" s="232"/>
      <c r="D3" s="232"/>
      <c r="E3" s="232"/>
      <c r="F3" s="232"/>
      <c r="G3" s="232"/>
      <c r="H3" s="232"/>
      <c r="I3" s="207"/>
    </row>
    <row r="4" spans="1:10" x14ac:dyDescent="0.2">
      <c r="A4" s="206" t="s">
        <v>466</v>
      </c>
      <c r="B4" s="232"/>
      <c r="C4" s="232"/>
      <c r="D4" s="232"/>
      <c r="E4" s="232"/>
      <c r="F4" s="232"/>
      <c r="G4" s="232"/>
      <c r="H4" s="232"/>
      <c r="I4" s="207"/>
    </row>
    <row r="5" spans="1:10" ht="13.5" thickBot="1" x14ac:dyDescent="0.25">
      <c r="A5" s="208" t="s">
        <v>1</v>
      </c>
      <c r="B5" s="233"/>
      <c r="C5" s="233"/>
      <c r="D5" s="233"/>
      <c r="E5" s="233"/>
      <c r="F5" s="233"/>
      <c r="G5" s="233"/>
      <c r="H5" s="233"/>
      <c r="I5" s="209"/>
    </row>
    <row r="6" spans="1:10" ht="13.5" thickBot="1" x14ac:dyDescent="0.25">
      <c r="A6" s="187"/>
      <c r="B6" s="188"/>
      <c r="C6" s="189"/>
      <c r="D6" s="251" t="s">
        <v>223</v>
      </c>
      <c r="E6" s="252"/>
      <c r="F6" s="252"/>
      <c r="G6" s="252"/>
      <c r="H6" s="253"/>
      <c r="I6" s="254" t="s">
        <v>224</v>
      </c>
    </row>
    <row r="7" spans="1:10" x14ac:dyDescent="0.2">
      <c r="A7" s="206" t="s">
        <v>198</v>
      </c>
      <c r="B7" s="232"/>
      <c r="C7" s="207"/>
      <c r="D7" s="254" t="s">
        <v>226</v>
      </c>
      <c r="E7" s="259" t="s">
        <v>227</v>
      </c>
      <c r="F7" s="254" t="s">
        <v>228</v>
      </c>
      <c r="G7" s="254" t="s">
        <v>183</v>
      </c>
      <c r="H7" s="254" t="s">
        <v>229</v>
      </c>
      <c r="I7" s="255"/>
    </row>
    <row r="8" spans="1:10" ht="13.5" thickBot="1" x14ac:dyDescent="0.25">
      <c r="A8" s="208" t="s">
        <v>225</v>
      </c>
      <c r="B8" s="233"/>
      <c r="C8" s="209"/>
      <c r="D8" s="256"/>
      <c r="E8" s="260"/>
      <c r="F8" s="256"/>
      <c r="G8" s="256"/>
      <c r="H8" s="256"/>
      <c r="I8" s="256"/>
    </row>
    <row r="9" spans="1:10" x14ac:dyDescent="0.2">
      <c r="A9" s="261"/>
      <c r="B9" s="262"/>
      <c r="C9" s="263"/>
      <c r="D9" s="77"/>
      <c r="E9" s="77"/>
      <c r="F9" s="77"/>
      <c r="G9" s="77"/>
      <c r="H9" s="77"/>
      <c r="I9" s="77"/>
    </row>
    <row r="10" spans="1:10" x14ac:dyDescent="0.2">
      <c r="A10" s="264" t="s">
        <v>230</v>
      </c>
      <c r="B10" s="265"/>
      <c r="C10" s="266"/>
      <c r="D10" s="77"/>
      <c r="E10" s="77"/>
      <c r="F10" s="77"/>
      <c r="G10" s="77"/>
      <c r="H10" s="77"/>
      <c r="I10" s="77"/>
    </row>
    <row r="11" spans="1:10" x14ac:dyDescent="0.2">
      <c r="A11" s="61"/>
      <c r="B11" s="257" t="s">
        <v>231</v>
      </c>
      <c r="C11" s="258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7" t="s">
        <v>232</v>
      </c>
      <c r="C12" s="258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7" t="s">
        <v>233</v>
      </c>
      <c r="C13" s="258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7" t="s">
        <v>234</v>
      </c>
      <c r="C14" s="258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7" t="s">
        <v>235</v>
      </c>
      <c r="C15" s="258"/>
      <c r="D15" s="81">
        <v>0</v>
      </c>
      <c r="E15" s="82">
        <v>11639</v>
      </c>
      <c r="F15" s="82">
        <f t="shared" si="0"/>
        <v>11639</v>
      </c>
      <c r="G15" s="82">
        <v>11639</v>
      </c>
      <c r="H15" s="82">
        <v>11639</v>
      </c>
      <c r="I15" s="82">
        <f>+H15-D15</f>
        <v>11639</v>
      </c>
      <c r="J15" s="70" t="s">
        <v>377</v>
      </c>
    </row>
    <row r="16" spans="1:10" x14ac:dyDescent="0.2">
      <c r="A16" s="61"/>
      <c r="B16" s="257" t="s">
        <v>236</v>
      </c>
      <c r="C16" s="258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7" t="s">
        <v>237</v>
      </c>
      <c r="C17" s="268"/>
      <c r="D17" s="83">
        <v>0</v>
      </c>
      <c r="E17" s="84">
        <v>33885</v>
      </c>
      <c r="F17" s="84">
        <v>33885</v>
      </c>
      <c r="G17" s="84">
        <v>0</v>
      </c>
      <c r="H17" s="84">
        <v>0</v>
      </c>
      <c r="I17" s="84">
        <f>+H17-D17</f>
        <v>0</v>
      </c>
      <c r="J17" s="70"/>
      <c r="L17" s="76"/>
    </row>
    <row r="18" spans="1:13" x14ac:dyDescent="0.2">
      <c r="A18" s="269"/>
      <c r="B18" s="257" t="s">
        <v>238</v>
      </c>
      <c r="C18" s="258"/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71">
        <v>0</v>
      </c>
      <c r="L18" s="76"/>
    </row>
    <row r="19" spans="1:13" x14ac:dyDescent="0.2">
      <c r="A19" s="269"/>
      <c r="B19" s="257" t="s">
        <v>239</v>
      </c>
      <c r="C19" s="258"/>
      <c r="D19" s="270"/>
      <c r="E19" s="270"/>
      <c r="F19" s="270"/>
      <c r="G19" s="270"/>
      <c r="H19" s="270"/>
      <c r="I19" s="271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72" t="s">
        <v>251</v>
      </c>
      <c r="C31" s="273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7" t="s">
        <v>257</v>
      </c>
      <c r="C37" s="268"/>
      <c r="D37" s="83">
        <v>16442232</v>
      </c>
      <c r="E37" s="83">
        <v>0</v>
      </c>
      <c r="F37" s="83">
        <v>16442232</v>
      </c>
      <c r="G37" s="83">
        <v>8579832</v>
      </c>
      <c r="H37" s="83">
        <v>8579832</v>
      </c>
      <c r="I37" s="83">
        <f>+H37-D37</f>
        <v>-7862400</v>
      </c>
      <c r="J37" s="142"/>
      <c r="L37" s="144"/>
    </row>
    <row r="38" spans="1:12" x14ac:dyDescent="0.2">
      <c r="A38" s="61"/>
      <c r="B38" s="257" t="s">
        <v>258</v>
      </c>
      <c r="C38" s="258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7" t="s">
        <v>260</v>
      </c>
      <c r="C40" s="258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64" t="s">
        <v>263</v>
      </c>
      <c r="B44" s="265"/>
      <c r="C44" s="276"/>
      <c r="D44" s="85">
        <f>+D11+D12+D13+D14+D15+D16+D17+D18+D31+D37+D38+D40</f>
        <v>16442232</v>
      </c>
      <c r="E44" s="185">
        <f>+E11+E12+E13+E14+E15+E16+E17+E18+E31+E37+E38+E40</f>
        <v>45524</v>
      </c>
      <c r="F44" s="85">
        <f t="shared" ref="F44" si="9">+F11+F12+F13+F14+F15+F16+F17+F18+F31+F37+F38+F40</f>
        <v>16487756</v>
      </c>
      <c r="G44" s="85">
        <f>+G11+G12+G13+G14+G15+G16+G17+G18+G31+G37+G38+G40</f>
        <v>8591471</v>
      </c>
      <c r="H44" s="85">
        <f>+H11+H12+H13+H14+H15+H16+H17+H18+H31+H37+H38+H40</f>
        <v>8591471</v>
      </c>
      <c r="I44" s="85">
        <f>+I11+I12+I13+I14+I15+I16+I17+I18+I31+I37+I38+I40</f>
        <v>-7850761</v>
      </c>
    </row>
    <row r="45" spans="1:12" x14ac:dyDescent="0.2">
      <c r="A45" s="264" t="s">
        <v>264</v>
      </c>
      <c r="B45" s="265"/>
      <c r="C45" s="276"/>
      <c r="D45" s="78"/>
      <c r="E45" s="78"/>
      <c r="F45" s="78"/>
      <c r="G45" s="78"/>
      <c r="H45" s="78"/>
      <c r="I45" s="78"/>
    </row>
    <row r="46" spans="1:12" x14ac:dyDescent="0.2">
      <c r="A46" s="264" t="s">
        <v>265</v>
      </c>
      <c r="B46" s="265"/>
      <c r="C46" s="276"/>
      <c r="D46" s="79"/>
      <c r="E46" s="79"/>
      <c r="F46" s="79"/>
      <c r="G46" s="79"/>
      <c r="H46" s="79"/>
      <c r="I46" s="164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64" t="s">
        <v>266</v>
      </c>
      <c r="B48" s="265"/>
      <c r="C48" s="276"/>
      <c r="D48" s="77"/>
      <c r="E48" s="77"/>
      <c r="F48" s="77"/>
      <c r="G48" s="77"/>
      <c r="H48" s="77"/>
      <c r="I48" s="77"/>
    </row>
    <row r="49" spans="1:12" x14ac:dyDescent="0.2">
      <c r="A49" s="61"/>
      <c r="B49" s="257" t="s">
        <v>267</v>
      </c>
      <c r="C49" s="258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5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7" t="s">
        <v>276</v>
      </c>
      <c r="C58" s="258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7" t="s">
        <v>281</v>
      </c>
      <c r="C63" s="258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6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72" t="s">
        <v>284</v>
      </c>
      <c r="C66" s="273"/>
      <c r="D66" s="81">
        <v>58000270</v>
      </c>
      <c r="E66" s="81">
        <v>0</v>
      </c>
      <c r="F66" s="81">
        <v>58000270</v>
      </c>
      <c r="G66" s="81">
        <v>27743468</v>
      </c>
      <c r="H66" s="81">
        <v>27743468</v>
      </c>
      <c r="I66" s="81">
        <f t="shared" si="16"/>
        <v>-30256802</v>
      </c>
    </row>
    <row r="67" spans="1:12" x14ac:dyDescent="0.2">
      <c r="A67" s="61"/>
      <c r="B67" s="272" t="s">
        <v>285</v>
      </c>
      <c r="C67" s="273"/>
      <c r="D67" s="81">
        <v>0</v>
      </c>
      <c r="E67" s="81">
        <v>13377</v>
      </c>
      <c r="F67" s="81">
        <f t="shared" ref="F67" si="17">+D67+E67</f>
        <v>13377</v>
      </c>
      <c r="G67" s="81">
        <v>13377</v>
      </c>
      <c r="H67" s="81">
        <v>13377</v>
      </c>
      <c r="I67" s="81">
        <v>13377</v>
      </c>
      <c r="L67" s="76"/>
    </row>
    <row r="68" spans="1:12" x14ac:dyDescent="0.2">
      <c r="A68" s="64"/>
      <c r="B68" s="274"/>
      <c r="C68" s="275"/>
      <c r="D68" s="82"/>
      <c r="E68" s="84"/>
      <c r="F68" s="84"/>
      <c r="G68" s="84"/>
      <c r="H68" s="84"/>
      <c r="I68" s="84"/>
    </row>
    <row r="69" spans="1:12" x14ac:dyDescent="0.2">
      <c r="A69" s="279" t="s">
        <v>286</v>
      </c>
      <c r="B69" s="280"/>
      <c r="C69" s="281"/>
      <c r="D69" s="81">
        <f t="shared" ref="D69:F69" si="18">+D49+D58+D63+D66+D67</f>
        <v>58000270</v>
      </c>
      <c r="E69" s="83">
        <f t="shared" si="18"/>
        <v>13377</v>
      </c>
      <c r="F69" s="83">
        <f t="shared" si="18"/>
        <v>58013647</v>
      </c>
      <c r="G69" s="83">
        <f>+G49+G58+G63+G66+G67</f>
        <v>27756845</v>
      </c>
      <c r="H69" s="83">
        <f>+H49+H58+H63+H66+H67</f>
        <v>27756845</v>
      </c>
      <c r="I69" s="83">
        <f>+I49+I58+I63+I66+I67</f>
        <v>-30243425</v>
      </c>
      <c r="K69" s="71"/>
    </row>
    <row r="70" spans="1:12" x14ac:dyDescent="0.2">
      <c r="A70" s="64"/>
      <c r="B70" s="274"/>
      <c r="C70" s="275"/>
      <c r="D70" s="82"/>
      <c r="E70" s="84"/>
      <c r="F70" s="84"/>
      <c r="G70" s="84"/>
      <c r="H70" s="84"/>
      <c r="I70" s="84"/>
    </row>
    <row r="71" spans="1:12" x14ac:dyDescent="0.2">
      <c r="A71" s="264" t="s">
        <v>287</v>
      </c>
      <c r="B71" s="265"/>
      <c r="C71" s="276"/>
      <c r="D71" s="81">
        <f>+D72</f>
        <v>0</v>
      </c>
      <c r="E71" s="83">
        <f t="shared" ref="E71:I71" si="19">+E72</f>
        <v>1230757</v>
      </c>
      <c r="F71" s="83">
        <f t="shared" si="19"/>
        <v>1230757</v>
      </c>
      <c r="G71" s="83">
        <f t="shared" si="19"/>
        <v>0</v>
      </c>
      <c r="H71" s="83">
        <f t="shared" si="19"/>
        <v>0</v>
      </c>
      <c r="I71" s="83">
        <f t="shared" si="19"/>
        <v>0</v>
      </c>
    </row>
    <row r="72" spans="1:12" x14ac:dyDescent="0.2">
      <c r="A72" s="61"/>
      <c r="B72" s="257" t="s">
        <v>288</v>
      </c>
      <c r="C72" s="258"/>
      <c r="D72" s="82">
        <v>0</v>
      </c>
      <c r="E72" s="84">
        <v>1230757</v>
      </c>
      <c r="F72" s="84">
        <v>1230757</v>
      </c>
      <c r="G72" s="84">
        <v>0</v>
      </c>
      <c r="H72" s="84">
        <v>0</v>
      </c>
      <c r="I72" s="84">
        <v>0</v>
      </c>
    </row>
    <row r="73" spans="1:12" x14ac:dyDescent="0.2">
      <c r="A73" s="64"/>
      <c r="B73" s="274"/>
      <c r="C73" s="275"/>
      <c r="D73" s="82"/>
      <c r="E73" s="84"/>
      <c r="F73" s="84"/>
      <c r="G73" s="84"/>
      <c r="H73" s="84"/>
      <c r="I73" s="84"/>
    </row>
    <row r="74" spans="1:12" x14ac:dyDescent="0.2">
      <c r="A74" s="264" t="s">
        <v>289</v>
      </c>
      <c r="B74" s="265"/>
      <c r="C74" s="276"/>
      <c r="D74" s="81">
        <f t="shared" ref="D74:H74" si="20">+D44+D69+D71</f>
        <v>74442502</v>
      </c>
      <c r="E74" s="83">
        <f t="shared" si="20"/>
        <v>1289658</v>
      </c>
      <c r="F74" s="83">
        <f t="shared" si="20"/>
        <v>75732160</v>
      </c>
      <c r="G74" s="83">
        <f t="shared" si="20"/>
        <v>36348316</v>
      </c>
      <c r="H74" s="83">
        <f t="shared" si="20"/>
        <v>36348316</v>
      </c>
      <c r="I74" s="83">
        <f>+I44+I69+I71</f>
        <v>-38094186</v>
      </c>
    </row>
    <row r="75" spans="1:12" x14ac:dyDescent="0.2">
      <c r="A75" s="64"/>
      <c r="B75" s="274"/>
      <c r="C75" s="275"/>
      <c r="D75" s="82"/>
      <c r="E75" s="82"/>
      <c r="F75" s="82"/>
      <c r="G75" s="82"/>
      <c r="H75" s="82"/>
      <c r="I75" s="82"/>
      <c r="K75" s="76">
        <f>+D74+E74</f>
        <v>75732160</v>
      </c>
    </row>
    <row r="76" spans="1:12" x14ac:dyDescent="0.2">
      <c r="A76" s="61"/>
      <c r="B76" s="282" t="s">
        <v>290</v>
      </c>
      <c r="C76" s="276"/>
      <c r="D76" s="82"/>
      <c r="E76" s="82"/>
      <c r="F76" s="82"/>
      <c r="G76" s="82"/>
      <c r="H76" s="82"/>
      <c r="I76" s="82"/>
    </row>
    <row r="77" spans="1:12" x14ac:dyDescent="0.2">
      <c r="A77" s="61"/>
      <c r="B77" s="272" t="s">
        <v>291</v>
      </c>
      <c r="C77" s="273"/>
      <c r="D77" s="82">
        <v>0</v>
      </c>
      <c r="E77" s="82">
        <v>1230757</v>
      </c>
      <c r="F77" s="82">
        <v>1230757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72" t="s">
        <v>292</v>
      </c>
      <c r="C78" s="273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83" t="s">
        <v>293</v>
      </c>
      <c r="C79" s="281"/>
      <c r="D79" s="81">
        <f>+D77+D78</f>
        <v>0</v>
      </c>
      <c r="E79" s="81">
        <f t="shared" ref="E79:I79" si="21">+E77+E78</f>
        <v>1230757</v>
      </c>
      <c r="F79" s="81">
        <f t="shared" si="21"/>
        <v>1230757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77"/>
      <c r="C80" s="278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86" t="s">
        <v>458</v>
      </c>
      <c r="B87" s="186"/>
      <c r="C87" s="186"/>
      <c r="D87" s="186"/>
      <c r="E87" s="250" t="s">
        <v>463</v>
      </c>
      <c r="F87" s="250"/>
      <c r="G87" s="250"/>
      <c r="H87" s="250"/>
      <c r="I87" s="250"/>
    </row>
    <row r="88" spans="1:10" x14ac:dyDescent="0.2">
      <c r="A88" s="186" t="s">
        <v>448</v>
      </c>
      <c r="B88" s="186"/>
      <c r="C88" s="186"/>
      <c r="D88" s="186"/>
      <c r="E88" s="250" t="s">
        <v>452</v>
      </c>
      <c r="F88" s="250"/>
      <c r="G88" s="250"/>
      <c r="H88" s="250"/>
      <c r="I88" s="250"/>
    </row>
    <row r="92" spans="1:10" x14ac:dyDescent="0.2">
      <c r="C92" s="1" t="s">
        <v>467</v>
      </c>
      <c r="D92" s="115">
        <v>66986135</v>
      </c>
      <c r="E92" s="115">
        <v>2464422</v>
      </c>
      <c r="F92" s="115">
        <f>+D92+E92</f>
        <v>69450557</v>
      </c>
      <c r="G92" s="115">
        <v>69450557</v>
      </c>
      <c r="H92" s="115">
        <v>69450557</v>
      </c>
      <c r="I92" s="174">
        <f>+H92-D92</f>
        <v>2464422</v>
      </c>
      <c r="J92" s="76"/>
    </row>
    <row r="94" spans="1:10" x14ac:dyDescent="0.2">
      <c r="C94" s="1" t="s">
        <v>447</v>
      </c>
      <c r="D94" s="76">
        <f t="shared" ref="D94:H94" si="22">+D92-D74</f>
        <v>-7456367</v>
      </c>
      <c r="E94" s="76">
        <f>+E92-E74</f>
        <v>1174764</v>
      </c>
      <c r="F94" s="76">
        <f t="shared" si="22"/>
        <v>-6281603</v>
      </c>
      <c r="G94" s="76">
        <f t="shared" si="22"/>
        <v>33102241</v>
      </c>
      <c r="H94" s="76">
        <f t="shared" si="22"/>
        <v>33102241</v>
      </c>
      <c r="I94" s="76">
        <f>+I92-I74</f>
        <v>40558608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zoomScaleNormal="100" zoomScaleSheetLayoutView="100" workbookViewId="0">
      <selection activeCell="C168" sqref="C168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87" t="s">
        <v>119</v>
      </c>
      <c r="B1" s="188"/>
      <c r="C1" s="188"/>
      <c r="D1" s="188"/>
      <c r="E1" s="188"/>
      <c r="F1" s="188"/>
      <c r="G1" s="188"/>
      <c r="H1" s="288"/>
    </row>
    <row r="2" spans="1:15" x14ac:dyDescent="0.25">
      <c r="A2" s="206" t="s">
        <v>295</v>
      </c>
      <c r="B2" s="232"/>
      <c r="C2" s="232"/>
      <c r="D2" s="232"/>
      <c r="E2" s="232"/>
      <c r="F2" s="232"/>
      <c r="G2" s="232"/>
      <c r="H2" s="289"/>
    </row>
    <row r="3" spans="1:15" x14ac:dyDescent="0.25">
      <c r="A3" s="206" t="s">
        <v>296</v>
      </c>
      <c r="B3" s="232"/>
      <c r="C3" s="232"/>
      <c r="D3" s="232"/>
      <c r="E3" s="232"/>
      <c r="F3" s="232"/>
      <c r="G3" s="232"/>
      <c r="H3" s="289"/>
    </row>
    <row r="4" spans="1:15" x14ac:dyDescent="0.25">
      <c r="A4" s="206" t="s">
        <v>465</v>
      </c>
      <c r="B4" s="232"/>
      <c r="C4" s="232"/>
      <c r="D4" s="232"/>
      <c r="E4" s="232"/>
      <c r="F4" s="232"/>
      <c r="G4" s="232"/>
      <c r="H4" s="289"/>
    </row>
    <row r="5" spans="1:15" ht="15.75" thickBot="1" x14ac:dyDescent="0.3">
      <c r="A5" s="208" t="s">
        <v>1</v>
      </c>
      <c r="B5" s="233"/>
      <c r="C5" s="233"/>
      <c r="D5" s="233"/>
      <c r="E5" s="233"/>
      <c r="F5" s="233"/>
      <c r="G5" s="233"/>
      <c r="H5" s="290"/>
    </row>
    <row r="6" spans="1:15" ht="15.75" thickBot="1" x14ac:dyDescent="0.3">
      <c r="A6" s="187" t="s">
        <v>180</v>
      </c>
      <c r="B6" s="189"/>
      <c r="C6" s="251" t="s">
        <v>297</v>
      </c>
      <c r="D6" s="252"/>
      <c r="E6" s="252"/>
      <c r="F6" s="252"/>
      <c r="G6" s="253"/>
      <c r="H6" s="254" t="s">
        <v>298</v>
      </c>
    </row>
    <row r="7" spans="1:15" ht="26.25" thickBot="1" x14ac:dyDescent="0.3">
      <c r="A7" s="208"/>
      <c r="B7" s="209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56"/>
    </row>
    <row r="8" spans="1:15" s="137" customFormat="1" x14ac:dyDescent="0.25">
      <c r="A8" s="291" t="s">
        <v>301</v>
      </c>
      <c r="B8" s="292"/>
      <c r="C8" s="152">
        <f>+C9+C17+C27+C37+C47+C57+C61+C70+C74</f>
        <v>16442231.640000001</v>
      </c>
      <c r="D8" s="152">
        <f>+D9+D17+D27+D37+D47+D57+D61+D70+D74</f>
        <v>1276281</v>
      </c>
      <c r="E8" s="152">
        <f>+E9+E17+E27+E37+E47+E57+E61+E70+E74</f>
        <v>17718512.640000001</v>
      </c>
      <c r="F8" s="152">
        <f>+F9+F17+F27+F37+F47+F57+F61+F70+F74</f>
        <v>6193767</v>
      </c>
      <c r="G8" s="152">
        <f>+G9+G17+G27+G37+G47+G57+G61+G70+G74</f>
        <v>6189968</v>
      </c>
      <c r="H8" s="152">
        <f t="shared" ref="H8" si="0">+H9+H17+H27+H37+H47+H57+H61+H70+H74</f>
        <v>11524745.640000001</v>
      </c>
      <c r="I8" s="165"/>
    </row>
    <row r="9" spans="1:15" x14ac:dyDescent="0.25">
      <c r="A9" s="269" t="s">
        <v>302</v>
      </c>
      <c r="B9" s="285"/>
      <c r="C9" s="97">
        <f>C10+C11+C12+C13+C14+C15+C16</f>
        <v>8337144</v>
      </c>
      <c r="D9" s="97">
        <f>SUM(D10:D16)</f>
        <v>0</v>
      </c>
      <c r="E9" s="81">
        <f t="shared" ref="E9:E10" si="1">+C9+D9</f>
        <v>8337144</v>
      </c>
      <c r="F9" s="97">
        <f>SUM(F10:F16)</f>
        <v>2294438</v>
      </c>
      <c r="G9" s="178">
        <f>SUM(G10:G16)</f>
        <v>2290639</v>
      </c>
      <c r="H9" s="178">
        <f>SUM(H10:H16)</f>
        <v>6042706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si="1"/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1" t="s">
        <v>304</v>
      </c>
      <c r="C11" s="151">
        <v>5050799</v>
      </c>
      <c r="D11" s="84">
        <v>0</v>
      </c>
      <c r="E11" s="82">
        <f>+C11+D11</f>
        <v>5050799</v>
      </c>
      <c r="F11" s="84">
        <v>1648611</v>
      </c>
      <c r="G11" s="84">
        <v>1644812</v>
      </c>
      <c r="H11" s="84">
        <f t="shared" ref="H11:H75" si="2">+E11-F11</f>
        <v>3402188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1175712</v>
      </c>
      <c r="D12" s="82">
        <v>0</v>
      </c>
      <c r="E12" s="82">
        <f t="shared" ref="E12:E16" si="3">+C12+D12</f>
        <v>1175712</v>
      </c>
      <c r="F12" s="82">
        <v>511436</v>
      </c>
      <c r="G12" s="82">
        <v>511436</v>
      </c>
      <c r="H12" s="84">
        <f t="shared" si="2"/>
        <v>664276</v>
      </c>
      <c r="J12" s="72"/>
    </row>
    <row r="13" spans="1:15" x14ac:dyDescent="0.25">
      <c r="A13" s="61"/>
      <c r="B13" s="62" t="s">
        <v>306</v>
      </c>
      <c r="C13" s="98">
        <v>65932</v>
      </c>
      <c r="D13" s="82">
        <v>0</v>
      </c>
      <c r="E13" s="82">
        <f t="shared" si="3"/>
        <v>65932</v>
      </c>
      <c r="F13" s="82">
        <v>0</v>
      </c>
      <c r="G13" s="82">
        <v>0</v>
      </c>
      <c r="H13" s="84">
        <f t="shared" si="2"/>
        <v>65932</v>
      </c>
      <c r="J13" s="72"/>
    </row>
    <row r="14" spans="1:15" x14ac:dyDescent="0.25">
      <c r="A14" s="61"/>
      <c r="B14" s="62" t="s">
        <v>307</v>
      </c>
      <c r="C14" s="98">
        <v>306848</v>
      </c>
      <c r="D14" s="82">
        <v>0</v>
      </c>
      <c r="E14" s="82">
        <f t="shared" si="3"/>
        <v>306848</v>
      </c>
      <c r="F14" s="82">
        <v>134391</v>
      </c>
      <c r="G14" s="82">
        <v>134391</v>
      </c>
      <c r="H14" s="84">
        <f t="shared" si="2"/>
        <v>172457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2">
        <f t="shared" si="3"/>
        <v>0</v>
      </c>
      <c r="F15" s="82">
        <v>0</v>
      </c>
      <c r="G15" s="82">
        <v>0</v>
      </c>
      <c r="H15" s="84">
        <f t="shared" si="2"/>
        <v>0</v>
      </c>
      <c r="J15" s="72"/>
    </row>
    <row r="16" spans="1:15" x14ac:dyDescent="0.25">
      <c r="A16" s="61"/>
      <c r="B16" s="161" t="s">
        <v>309</v>
      </c>
      <c r="C16" s="151">
        <v>1737853</v>
      </c>
      <c r="D16" s="84">
        <v>0</v>
      </c>
      <c r="E16" s="82">
        <f t="shared" si="3"/>
        <v>1737853</v>
      </c>
      <c r="F16" s="84">
        <v>0</v>
      </c>
      <c r="G16" s="84">
        <v>0</v>
      </c>
      <c r="H16" s="84">
        <f t="shared" si="2"/>
        <v>1737853</v>
      </c>
      <c r="J16" s="72"/>
      <c r="K16" s="72"/>
      <c r="L16" s="72"/>
      <c r="M16" s="72"/>
      <c r="N16" s="72"/>
      <c r="O16" s="72"/>
    </row>
    <row r="17" spans="1:12" x14ac:dyDescent="0.25">
      <c r="A17" s="269" t="s">
        <v>310</v>
      </c>
      <c r="B17" s="285"/>
      <c r="C17" s="97">
        <f t="shared" ref="C17:G17" si="4">SUM(C18:C26)</f>
        <v>2280813</v>
      </c>
      <c r="D17" s="97">
        <f>SUM(D18:D26)</f>
        <v>1054</v>
      </c>
      <c r="E17" s="97">
        <f>SUM(E18:E26)</f>
        <v>2281867</v>
      </c>
      <c r="F17" s="97">
        <f>SUM(F18:F26)</f>
        <v>511473</v>
      </c>
      <c r="G17" s="97">
        <f t="shared" si="4"/>
        <v>511473</v>
      </c>
      <c r="H17" s="97">
        <f>SUM(H18:H26)</f>
        <v>1770394</v>
      </c>
    </row>
    <row r="18" spans="1:12" ht="25.5" x14ac:dyDescent="0.25">
      <c r="A18" s="61"/>
      <c r="B18" s="145" t="s">
        <v>311</v>
      </c>
      <c r="C18" s="98">
        <v>975861</v>
      </c>
      <c r="D18" s="82">
        <v>0</v>
      </c>
      <c r="E18" s="82">
        <f>C18+D18</f>
        <v>975861</v>
      </c>
      <c r="F18" s="82">
        <v>316978</v>
      </c>
      <c r="G18" s="82">
        <v>316978</v>
      </c>
      <c r="H18" s="82">
        <f>+E18-F18</f>
        <v>658883</v>
      </c>
      <c r="J18" s="72"/>
    </row>
    <row r="19" spans="1:12" x14ac:dyDescent="0.25">
      <c r="A19" s="61"/>
      <c r="B19" s="62" t="s">
        <v>312</v>
      </c>
      <c r="C19" s="98">
        <v>380734</v>
      </c>
      <c r="D19" s="82">
        <v>0</v>
      </c>
      <c r="E19" s="82">
        <f t="shared" ref="E19:E26" si="5">C19+D19</f>
        <v>380734</v>
      </c>
      <c r="F19" s="82">
        <v>37493</v>
      </c>
      <c r="G19" s="82">
        <v>37493</v>
      </c>
      <c r="H19" s="82">
        <f>+E19-F19</f>
        <v>343241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2"/>
        <v>0</v>
      </c>
      <c r="J20" s="72"/>
    </row>
    <row r="21" spans="1:12" x14ac:dyDescent="0.25">
      <c r="A21" s="141"/>
      <c r="B21" s="150" t="s">
        <v>314</v>
      </c>
      <c r="C21" s="151">
        <v>312209</v>
      </c>
      <c r="D21" s="84">
        <v>1054</v>
      </c>
      <c r="E21" s="82">
        <f t="shared" si="5"/>
        <v>313263</v>
      </c>
      <c r="F21" s="84">
        <v>11737</v>
      </c>
      <c r="G21" s="84">
        <v>11737</v>
      </c>
      <c r="H21" s="82">
        <f t="shared" si="2"/>
        <v>301526</v>
      </c>
      <c r="J21" s="72"/>
    </row>
    <row r="22" spans="1:12" x14ac:dyDescent="0.25">
      <c r="A22" s="141"/>
      <c r="B22" s="150" t="s">
        <v>315</v>
      </c>
      <c r="C22" s="151">
        <v>130806</v>
      </c>
      <c r="D22" s="84">
        <v>0</v>
      </c>
      <c r="E22" s="82">
        <f t="shared" si="5"/>
        <v>130806</v>
      </c>
      <c r="F22" s="84">
        <v>662</v>
      </c>
      <c r="G22" s="84">
        <v>662</v>
      </c>
      <c r="H22" s="82">
        <f t="shared" si="2"/>
        <v>130144</v>
      </c>
      <c r="I22" s="177">
        <v>0</v>
      </c>
      <c r="J22" s="72"/>
    </row>
    <row r="23" spans="1:12" x14ac:dyDescent="0.25">
      <c r="A23" s="141"/>
      <c r="B23" s="150" t="s">
        <v>316</v>
      </c>
      <c r="C23" s="151">
        <v>254500</v>
      </c>
      <c r="D23" s="84">
        <v>0</v>
      </c>
      <c r="E23" s="82">
        <f t="shared" si="5"/>
        <v>254500</v>
      </c>
      <c r="F23" s="84">
        <v>82729</v>
      </c>
      <c r="G23" s="84">
        <v>82729</v>
      </c>
      <c r="H23" s="82">
        <f t="shared" si="2"/>
        <v>171771</v>
      </c>
      <c r="J23" s="72"/>
    </row>
    <row r="24" spans="1:12" x14ac:dyDescent="0.25">
      <c r="A24" s="141"/>
      <c r="B24" s="150" t="s">
        <v>317</v>
      </c>
      <c r="C24" s="151">
        <v>66709</v>
      </c>
      <c r="D24" s="84">
        <v>0</v>
      </c>
      <c r="E24" s="82">
        <f t="shared" si="5"/>
        <v>66709</v>
      </c>
      <c r="F24" s="84">
        <v>29413</v>
      </c>
      <c r="G24" s="84">
        <v>29413</v>
      </c>
      <c r="H24" s="82">
        <f t="shared" si="2"/>
        <v>37296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2">
        <f t="shared" si="5"/>
        <v>0</v>
      </c>
      <c r="F25" s="84">
        <v>0</v>
      </c>
      <c r="G25" s="84">
        <v>0</v>
      </c>
      <c r="H25" s="82">
        <f t="shared" si="2"/>
        <v>0</v>
      </c>
      <c r="J25" s="72"/>
    </row>
    <row r="26" spans="1:12" x14ac:dyDescent="0.25">
      <c r="A26" s="141"/>
      <c r="B26" s="150" t="s">
        <v>319</v>
      </c>
      <c r="C26" s="151">
        <v>159994</v>
      </c>
      <c r="D26" s="84">
        <v>0</v>
      </c>
      <c r="E26" s="82">
        <f t="shared" si="5"/>
        <v>159994</v>
      </c>
      <c r="F26" s="84">
        <v>32461</v>
      </c>
      <c r="G26" s="84">
        <v>32461</v>
      </c>
      <c r="H26" s="82">
        <f t="shared" si="2"/>
        <v>127533</v>
      </c>
      <c r="J26" s="72"/>
      <c r="L26" s="72"/>
    </row>
    <row r="27" spans="1:12" x14ac:dyDescent="0.25">
      <c r="A27" s="286" t="s">
        <v>320</v>
      </c>
      <c r="B27" s="287"/>
      <c r="C27" s="152">
        <f>SUM(C28:C36)</f>
        <v>5750323.6400000006</v>
      </c>
      <c r="D27" s="152">
        <f t="shared" ref="D27" si="6">SUM(D28:D36)</f>
        <v>1239236</v>
      </c>
      <c r="E27" s="152">
        <f>SUM(E28:E36)</f>
        <v>6989559.6399999997</v>
      </c>
      <c r="F27" s="152">
        <f>SUM(F28:F36)</f>
        <v>3343971</v>
      </c>
      <c r="G27" s="152">
        <f>SUM(G28:G36)</f>
        <v>3343971</v>
      </c>
      <c r="H27" s="152">
        <f>SUM(H28:H36)</f>
        <v>3645588.64</v>
      </c>
      <c r="L27" s="72"/>
    </row>
    <row r="28" spans="1:12" x14ac:dyDescent="0.25">
      <c r="A28" s="141"/>
      <c r="B28" s="150" t="s">
        <v>321</v>
      </c>
      <c r="C28" s="151">
        <v>895570</v>
      </c>
      <c r="D28" s="84">
        <v>16656</v>
      </c>
      <c r="E28" s="84">
        <f t="shared" ref="E28:E36" si="7">+C28+D28</f>
        <v>912226</v>
      </c>
      <c r="F28" s="84">
        <v>189821</v>
      </c>
      <c r="G28" s="84">
        <v>189821</v>
      </c>
      <c r="H28" s="84">
        <f>+E28-F28</f>
        <v>722405</v>
      </c>
    </row>
    <row r="29" spans="1:12" x14ac:dyDescent="0.25">
      <c r="A29" s="141"/>
      <c r="B29" s="150" t="s">
        <v>322</v>
      </c>
      <c r="C29" s="151">
        <v>81395</v>
      </c>
      <c r="D29" s="84">
        <v>0</v>
      </c>
      <c r="E29" s="84">
        <f t="shared" si="7"/>
        <v>81395</v>
      </c>
      <c r="F29" s="84">
        <v>27295</v>
      </c>
      <c r="G29" s="84">
        <v>27295</v>
      </c>
      <c r="H29" s="84">
        <f t="shared" ref="H29:H36" si="8">+E29-F29</f>
        <v>54100</v>
      </c>
    </row>
    <row r="30" spans="1:12" x14ac:dyDescent="0.25">
      <c r="A30" s="141"/>
      <c r="B30" s="150" t="s">
        <v>323</v>
      </c>
      <c r="C30" s="151">
        <v>681011</v>
      </c>
      <c r="D30" s="84">
        <v>1135969</v>
      </c>
      <c r="E30" s="84">
        <f t="shared" si="7"/>
        <v>1816980</v>
      </c>
      <c r="F30" s="84">
        <v>1064084</v>
      </c>
      <c r="G30" s="84">
        <v>1064084</v>
      </c>
      <c r="H30" s="84">
        <f t="shared" si="8"/>
        <v>752896</v>
      </c>
    </row>
    <row r="31" spans="1:12" x14ac:dyDescent="0.25">
      <c r="A31" s="141"/>
      <c r="B31" s="150" t="s">
        <v>324</v>
      </c>
      <c r="C31" s="151">
        <v>917677</v>
      </c>
      <c r="D31" s="84">
        <v>0</v>
      </c>
      <c r="E31" s="84">
        <f t="shared" si="7"/>
        <v>917677</v>
      </c>
      <c r="F31" s="84">
        <v>922505</v>
      </c>
      <c r="G31" s="84">
        <v>922505</v>
      </c>
      <c r="H31" s="84">
        <f t="shared" si="8"/>
        <v>-4828</v>
      </c>
    </row>
    <row r="32" spans="1:12" ht="25.5" x14ac:dyDescent="0.25">
      <c r="A32" s="141"/>
      <c r="B32" s="153" t="s">
        <v>325</v>
      </c>
      <c r="C32" s="151">
        <v>757714.64</v>
      </c>
      <c r="D32" s="84">
        <v>71292</v>
      </c>
      <c r="E32" s="84">
        <f t="shared" si="7"/>
        <v>829006.64</v>
      </c>
      <c r="F32" s="84">
        <v>271292</v>
      </c>
      <c r="G32" s="84">
        <v>271292</v>
      </c>
      <c r="H32" s="84">
        <f t="shared" si="8"/>
        <v>557714.64</v>
      </c>
    </row>
    <row r="33" spans="1:8" x14ac:dyDescent="0.25">
      <c r="A33" s="61"/>
      <c r="B33" s="62" t="s">
        <v>326</v>
      </c>
      <c r="C33" s="98">
        <v>77626</v>
      </c>
      <c r="D33" s="82">
        <v>0</v>
      </c>
      <c r="E33" s="84">
        <f t="shared" si="7"/>
        <v>77626</v>
      </c>
      <c r="F33" s="82">
        <v>5328</v>
      </c>
      <c r="G33" s="82">
        <v>5328</v>
      </c>
      <c r="H33" s="82">
        <f t="shared" si="8"/>
        <v>72298</v>
      </c>
    </row>
    <row r="34" spans="1:8" x14ac:dyDescent="0.25">
      <c r="A34" s="61"/>
      <c r="B34" s="62" t="s">
        <v>327</v>
      </c>
      <c r="C34" s="98">
        <v>144806</v>
      </c>
      <c r="D34" s="82">
        <v>15319</v>
      </c>
      <c r="E34" s="84">
        <f t="shared" si="7"/>
        <v>160125</v>
      </c>
      <c r="F34" s="82">
        <v>88353</v>
      </c>
      <c r="G34" s="82">
        <v>88353</v>
      </c>
      <c r="H34" s="82">
        <f t="shared" si="8"/>
        <v>71772</v>
      </c>
    </row>
    <row r="35" spans="1:8" x14ac:dyDescent="0.25">
      <c r="A35" s="61"/>
      <c r="B35" s="62" t="s">
        <v>328</v>
      </c>
      <c r="C35" s="98">
        <v>553184</v>
      </c>
      <c r="D35" s="82">
        <v>0</v>
      </c>
      <c r="E35" s="84">
        <f t="shared" si="7"/>
        <v>553184</v>
      </c>
      <c r="F35" s="82">
        <v>195775</v>
      </c>
      <c r="G35" s="82">
        <v>195775</v>
      </c>
      <c r="H35" s="84">
        <f t="shared" si="8"/>
        <v>357409</v>
      </c>
    </row>
    <row r="36" spans="1:8" x14ac:dyDescent="0.25">
      <c r="A36" s="61"/>
      <c r="B36" s="62" t="s">
        <v>329</v>
      </c>
      <c r="C36" s="98">
        <v>1641340</v>
      </c>
      <c r="D36" s="82">
        <v>0</v>
      </c>
      <c r="E36" s="84">
        <f t="shared" si="7"/>
        <v>1641340</v>
      </c>
      <c r="F36" s="82">
        <v>579518</v>
      </c>
      <c r="G36" s="82">
        <v>579518</v>
      </c>
      <c r="H36" s="82">
        <f t="shared" si="8"/>
        <v>1061822</v>
      </c>
    </row>
    <row r="37" spans="1:8" ht="30" customHeight="1" x14ac:dyDescent="0.25">
      <c r="A37" s="202" t="s">
        <v>330</v>
      </c>
      <c r="B37" s="203"/>
      <c r="C37" s="97">
        <f>SUM(C38:C46)</f>
        <v>0</v>
      </c>
      <c r="D37" s="97">
        <f t="shared" ref="D37:H37" si="9">SUM(D38:D46)</f>
        <v>33885</v>
      </c>
      <c r="E37" s="97">
        <f t="shared" si="9"/>
        <v>33885</v>
      </c>
      <c r="F37" s="97">
        <f t="shared" si="9"/>
        <v>33885</v>
      </c>
      <c r="G37" s="97">
        <f t="shared" si="9"/>
        <v>33885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>C38+D38</f>
        <v>0</v>
      </c>
      <c r="F38" s="98">
        <v>0</v>
      </c>
      <c r="G38" s="98">
        <v>0</v>
      </c>
      <c r="H38" s="82">
        <f t="shared" si="2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ref="E39:E46" si="10">C39+D39</f>
        <v>0</v>
      </c>
      <c r="F39" s="98">
        <v>0</v>
      </c>
      <c r="G39" s="98">
        <v>0</v>
      </c>
      <c r="H39" s="82">
        <f t="shared" si="2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2"/>
        <v>0</v>
      </c>
    </row>
    <row r="41" spans="1:8" x14ac:dyDescent="0.25">
      <c r="A41" s="61"/>
      <c r="B41" s="62" t="s">
        <v>334</v>
      </c>
      <c r="C41" s="98">
        <v>0</v>
      </c>
      <c r="D41" s="98">
        <v>33885</v>
      </c>
      <c r="E41" s="82">
        <f t="shared" si="10"/>
        <v>33885</v>
      </c>
      <c r="F41" s="98">
        <v>33885</v>
      </c>
      <c r="G41" s="98">
        <v>33885</v>
      </c>
      <c r="H41" s="82">
        <f t="shared" si="2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2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2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2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2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2"/>
        <v>0</v>
      </c>
    </row>
    <row r="47" spans="1:8" ht="28.5" customHeight="1" x14ac:dyDescent="0.25">
      <c r="A47" s="202" t="s">
        <v>340</v>
      </c>
      <c r="B47" s="203"/>
      <c r="C47" s="97">
        <f>SUM(C48:C56)</f>
        <v>73951</v>
      </c>
      <c r="D47" s="173">
        <f t="shared" ref="D47:H47" si="11">SUM(D48:D56)</f>
        <v>2106</v>
      </c>
      <c r="E47" s="176">
        <f t="shared" si="11"/>
        <v>76057</v>
      </c>
      <c r="F47" s="173">
        <f t="shared" si="11"/>
        <v>10000</v>
      </c>
      <c r="G47" s="173">
        <f t="shared" si="11"/>
        <v>10000</v>
      </c>
      <c r="H47" s="173">
        <f t="shared" si="11"/>
        <v>66057</v>
      </c>
    </row>
    <row r="48" spans="1:8" x14ac:dyDescent="0.25">
      <c r="A48" s="61"/>
      <c r="B48" s="150" t="s">
        <v>341</v>
      </c>
      <c r="C48" s="151">
        <v>73951</v>
      </c>
      <c r="D48" s="84">
        <v>2106</v>
      </c>
      <c r="E48" s="84">
        <f>+C48+D48</f>
        <v>76057</v>
      </c>
      <c r="F48" s="84">
        <v>10000</v>
      </c>
      <c r="G48" s="84">
        <v>10000</v>
      </c>
      <c r="H48" s="84">
        <f>+E48-F48</f>
        <v>66057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0</v>
      </c>
      <c r="D53" s="82">
        <v>0</v>
      </c>
      <c r="E53" s="84">
        <f t="shared" si="12"/>
        <v>0</v>
      </c>
      <c r="F53" s="82">
        <v>0</v>
      </c>
      <c r="G53" s="82">
        <v>0</v>
      </c>
      <c r="H53" s="84">
        <f t="shared" si="13"/>
        <v>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9" t="s">
        <v>350</v>
      </c>
      <c r="B57" s="285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ref="E58:E75" si="15">+C58+D58</f>
        <v>0</v>
      </c>
      <c r="F58" s="98">
        <v>0</v>
      </c>
      <c r="G58" s="98">
        <v>0</v>
      </c>
      <c r="H58" s="82">
        <f t="shared" si="2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5"/>
        <v>0</v>
      </c>
      <c r="F59" s="98">
        <v>0</v>
      </c>
      <c r="G59" s="98">
        <v>0</v>
      </c>
      <c r="H59" s="82">
        <f t="shared" si="2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5"/>
        <v>0</v>
      </c>
      <c r="F60" s="98">
        <v>0</v>
      </c>
      <c r="G60" s="98">
        <v>0</v>
      </c>
      <c r="H60" s="82">
        <f t="shared" si="2"/>
        <v>0</v>
      </c>
    </row>
    <row r="61" spans="1:8" ht="27" customHeight="1" x14ac:dyDescent="0.25">
      <c r="A61" s="202" t="s">
        <v>354</v>
      </c>
      <c r="B61" s="203"/>
      <c r="C61" s="97">
        <f>SUM(C62:C69)</f>
        <v>0</v>
      </c>
      <c r="D61" s="97">
        <f t="shared" ref="D61:H61" si="16">SUM(D62:D69)</f>
        <v>0</v>
      </c>
      <c r="E61" s="97">
        <f t="shared" si="16"/>
        <v>0</v>
      </c>
      <c r="F61" s="97">
        <f t="shared" si="16"/>
        <v>0</v>
      </c>
      <c r="G61" s="97">
        <f t="shared" si="16"/>
        <v>0</v>
      </c>
      <c r="H61" s="97">
        <f t="shared" si="16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5"/>
        <v>0</v>
      </c>
      <c r="F62" s="98">
        <v>0</v>
      </c>
      <c r="G62" s="98">
        <v>0</v>
      </c>
      <c r="H62" s="82">
        <f t="shared" si="2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5"/>
        <v>0</v>
      </c>
      <c r="F63" s="98">
        <v>0</v>
      </c>
      <c r="G63" s="98">
        <v>0</v>
      </c>
      <c r="H63" s="82">
        <f t="shared" si="2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5"/>
        <v>0</v>
      </c>
      <c r="F64" s="98">
        <v>0</v>
      </c>
      <c r="G64" s="98">
        <v>0</v>
      </c>
      <c r="H64" s="82">
        <f t="shared" si="2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5"/>
        <v>0</v>
      </c>
      <c r="F65" s="98">
        <v>0</v>
      </c>
      <c r="G65" s="98">
        <v>0</v>
      </c>
      <c r="H65" s="82">
        <f t="shared" si="2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5"/>
        <v>0</v>
      </c>
      <c r="F66" s="98">
        <v>0</v>
      </c>
      <c r="G66" s="98">
        <v>0</v>
      </c>
      <c r="H66" s="82">
        <f t="shared" si="2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5"/>
        <v>0</v>
      </c>
      <c r="F67" s="98">
        <v>0</v>
      </c>
      <c r="G67" s="98">
        <v>0</v>
      </c>
      <c r="H67" s="82">
        <f t="shared" si="2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5"/>
        <v>0</v>
      </c>
      <c r="F68" s="98">
        <v>0</v>
      </c>
      <c r="G68" s="98">
        <v>0</v>
      </c>
      <c r="H68" s="82">
        <f t="shared" si="2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5"/>
        <v>0</v>
      </c>
      <c r="F69" s="98">
        <v>0</v>
      </c>
      <c r="G69" s="98">
        <v>0</v>
      </c>
      <c r="H69" s="82">
        <f t="shared" si="2"/>
        <v>0</v>
      </c>
    </row>
    <row r="70" spans="1:8" x14ac:dyDescent="0.25">
      <c r="A70" s="269" t="s">
        <v>363</v>
      </c>
      <c r="B70" s="285"/>
      <c r="C70" s="97">
        <f>SUM(C71:C73)</f>
        <v>0</v>
      </c>
      <c r="D70" s="97">
        <f t="shared" ref="D70:H70" si="17">SUM(D71:D73)</f>
        <v>0</v>
      </c>
      <c r="E70" s="97">
        <f t="shared" si="17"/>
        <v>0</v>
      </c>
      <c r="F70" s="97">
        <f t="shared" si="17"/>
        <v>0</v>
      </c>
      <c r="G70" s="97">
        <f t="shared" si="17"/>
        <v>0</v>
      </c>
      <c r="H70" s="97">
        <f t="shared" si="17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5"/>
        <v>0</v>
      </c>
      <c r="F71" s="98">
        <v>0</v>
      </c>
      <c r="G71" s="98">
        <v>0</v>
      </c>
      <c r="H71" s="82">
        <f t="shared" si="2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5"/>
        <v>0</v>
      </c>
      <c r="F72" s="98">
        <v>0</v>
      </c>
      <c r="G72" s="98">
        <v>0</v>
      </c>
      <c r="H72" s="82">
        <f t="shared" si="2"/>
        <v>0</v>
      </c>
    </row>
    <row r="73" spans="1:8" x14ac:dyDescent="0.25">
      <c r="A73" s="157"/>
      <c r="B73" s="138" t="s">
        <v>366</v>
      </c>
      <c r="C73" s="98">
        <v>0</v>
      </c>
      <c r="D73" s="98">
        <v>0</v>
      </c>
      <c r="E73" s="82">
        <f t="shared" si="15"/>
        <v>0</v>
      </c>
      <c r="F73" s="98">
        <v>0</v>
      </c>
      <c r="G73" s="98">
        <v>0</v>
      </c>
      <c r="H73" s="82">
        <f t="shared" si="2"/>
        <v>0</v>
      </c>
    </row>
    <row r="74" spans="1:8" x14ac:dyDescent="0.25">
      <c r="A74" s="269" t="s">
        <v>367</v>
      </c>
      <c r="B74" s="285"/>
      <c r="C74" s="97">
        <f>SUM(C75:C81)</f>
        <v>0</v>
      </c>
      <c r="D74" s="97">
        <f t="shared" ref="D74:H74" si="18">SUM(D75:D81)</f>
        <v>0</v>
      </c>
      <c r="E74" s="97">
        <f t="shared" si="18"/>
        <v>0</v>
      </c>
      <c r="F74" s="97">
        <f t="shared" si="18"/>
        <v>0</v>
      </c>
      <c r="G74" s="97">
        <f t="shared" si="18"/>
        <v>0</v>
      </c>
      <c r="H74" s="97">
        <f t="shared" si="18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5"/>
        <v>0</v>
      </c>
      <c r="F75" s="98">
        <v>0</v>
      </c>
      <c r="G75" s="98">
        <v>0</v>
      </c>
      <c r="H75" s="82">
        <f t="shared" si="2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9">+C76+D76</f>
        <v>0</v>
      </c>
      <c r="F76" s="98">
        <v>0</v>
      </c>
      <c r="G76" s="98">
        <v>0</v>
      </c>
      <c r="H76" s="82">
        <f t="shared" ref="H76:H81" si="20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9"/>
        <v>0</v>
      </c>
      <c r="F77" s="98">
        <v>0</v>
      </c>
      <c r="G77" s="98">
        <v>0</v>
      </c>
      <c r="H77" s="82">
        <f t="shared" si="20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9"/>
        <v>0</v>
      </c>
      <c r="F78" s="98">
        <v>0</v>
      </c>
      <c r="G78" s="98">
        <v>0</v>
      </c>
      <c r="H78" s="82">
        <f t="shared" si="20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9"/>
        <v>0</v>
      </c>
      <c r="F79" s="98">
        <v>0</v>
      </c>
      <c r="G79" s="98">
        <v>0</v>
      </c>
      <c r="H79" s="82">
        <f t="shared" si="20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9"/>
        <v>0</v>
      </c>
      <c r="F80" s="98">
        <v>0</v>
      </c>
      <c r="G80" s="98">
        <v>0</v>
      </c>
      <c r="H80" s="82">
        <f t="shared" si="20"/>
        <v>0</v>
      </c>
    </row>
    <row r="81" spans="1:11" x14ac:dyDescent="0.25">
      <c r="A81" s="157"/>
      <c r="B81" s="138" t="s">
        <v>374</v>
      </c>
      <c r="C81" s="98">
        <v>0</v>
      </c>
      <c r="D81" s="98">
        <v>0</v>
      </c>
      <c r="E81" s="82">
        <f t="shared" si="19"/>
        <v>0</v>
      </c>
      <c r="F81" s="98">
        <v>0</v>
      </c>
      <c r="G81" s="98">
        <v>0</v>
      </c>
      <c r="H81" s="82">
        <f t="shared" si="20"/>
        <v>0</v>
      </c>
    </row>
    <row r="82" spans="1:11" ht="15.75" thickBot="1" x14ac:dyDescent="0.3">
      <c r="A82" s="73"/>
      <c r="B82" s="74"/>
      <c r="C82" s="160"/>
      <c r="D82" s="160"/>
      <c r="E82" s="160"/>
      <c r="F82" s="160"/>
      <c r="G82" s="160"/>
      <c r="H82" s="160"/>
    </row>
    <row r="83" spans="1:11" x14ac:dyDescent="0.25">
      <c r="A83" s="264" t="s">
        <v>375</v>
      </c>
      <c r="B83" s="266"/>
      <c r="C83" s="97">
        <f>+C84+C92+C102+C112+C122+C132+C136+C145+C149</f>
        <v>58000270</v>
      </c>
      <c r="D83" s="152">
        <f t="shared" ref="D83:H83" si="21">+D84+D92+D102+D112+D122+D132+D136+D145+D149</f>
        <v>13376</v>
      </c>
      <c r="E83" s="152">
        <f t="shared" si="21"/>
        <v>58013646</v>
      </c>
      <c r="F83" s="152">
        <f>+F84+F92+F102+F112+F122+F132+F136+F145+F149</f>
        <v>24500590</v>
      </c>
      <c r="G83" s="97">
        <f>+G84+G92+G102+G112+G122+G132+G136+G145+G149</f>
        <v>24497962</v>
      </c>
      <c r="H83" s="97">
        <f t="shared" si="21"/>
        <v>33513056</v>
      </c>
      <c r="J83" s="72"/>
      <c r="K83" s="72"/>
    </row>
    <row r="84" spans="1:11" x14ac:dyDescent="0.25">
      <c r="A84" s="269" t="s">
        <v>302</v>
      </c>
      <c r="B84" s="285"/>
      <c r="C84" s="97">
        <f t="shared" ref="C84:H84" si="22">SUM(C85:C91)</f>
        <v>56750928</v>
      </c>
      <c r="D84" s="152">
        <f t="shared" si="22"/>
        <v>13376</v>
      </c>
      <c r="E84" s="152">
        <f t="shared" si="22"/>
        <v>56764304</v>
      </c>
      <c r="F84" s="152">
        <f t="shared" si="22"/>
        <v>24291790</v>
      </c>
      <c r="G84" s="97">
        <f t="shared" si="22"/>
        <v>24289162</v>
      </c>
      <c r="H84" s="97">
        <f t="shared" si="22"/>
        <v>32472514</v>
      </c>
    </row>
    <row r="85" spans="1:11" x14ac:dyDescent="0.25">
      <c r="A85" s="61"/>
      <c r="B85" s="62" t="s">
        <v>303</v>
      </c>
      <c r="C85" s="98">
        <v>12151536</v>
      </c>
      <c r="D85" s="82">
        <v>8400</v>
      </c>
      <c r="E85" s="82">
        <f t="shared" ref="E85:E88" si="23">+C85+D85</f>
        <v>12159936</v>
      </c>
      <c r="F85" s="82">
        <v>5920874</v>
      </c>
      <c r="G85" s="82">
        <v>5920874</v>
      </c>
      <c r="H85" s="82">
        <f t="shared" ref="H85:H88" si="24">+E85-F85</f>
        <v>6239062</v>
      </c>
    </row>
    <row r="86" spans="1:11" x14ac:dyDescent="0.25">
      <c r="A86" s="61"/>
      <c r="B86" s="161" t="s">
        <v>304</v>
      </c>
      <c r="C86" s="151">
        <v>18626319</v>
      </c>
      <c r="D86" s="84">
        <v>-519217</v>
      </c>
      <c r="E86" s="82">
        <f t="shared" si="23"/>
        <v>18107102</v>
      </c>
      <c r="F86" s="84">
        <v>9025464</v>
      </c>
      <c r="G86" s="84">
        <v>9025464</v>
      </c>
      <c r="H86" s="82">
        <f t="shared" si="24"/>
        <v>9081638</v>
      </c>
    </row>
    <row r="87" spans="1:11" x14ac:dyDescent="0.25">
      <c r="A87" s="61"/>
      <c r="B87" s="62" t="s">
        <v>305</v>
      </c>
      <c r="C87" s="98">
        <v>7881823</v>
      </c>
      <c r="D87" s="82">
        <v>535564</v>
      </c>
      <c r="E87" s="82">
        <f t="shared" si="23"/>
        <v>8417387</v>
      </c>
      <c r="F87" s="82">
        <v>3601101</v>
      </c>
      <c r="G87" s="82">
        <v>3601101</v>
      </c>
      <c r="H87" s="82">
        <f t="shared" si="24"/>
        <v>4816286</v>
      </c>
    </row>
    <row r="88" spans="1:11" x14ac:dyDescent="0.25">
      <c r="A88" s="61"/>
      <c r="B88" s="62" t="s">
        <v>306</v>
      </c>
      <c r="C88" s="98">
        <v>6015232</v>
      </c>
      <c r="D88" s="82">
        <v>0</v>
      </c>
      <c r="E88" s="82">
        <f t="shared" si="23"/>
        <v>6015232</v>
      </c>
      <c r="F88" s="82">
        <v>3096530</v>
      </c>
      <c r="G88" s="82">
        <v>3096530</v>
      </c>
      <c r="H88" s="82">
        <f t="shared" si="24"/>
        <v>2918702</v>
      </c>
    </row>
    <row r="89" spans="1:11" x14ac:dyDescent="0.25">
      <c r="A89" s="132"/>
      <c r="B89" s="138" t="s">
        <v>307</v>
      </c>
      <c r="C89" s="98">
        <v>7905261</v>
      </c>
      <c r="D89" s="98">
        <v>0</v>
      </c>
      <c r="E89" s="82">
        <f t="shared" ref="E89:E91" si="25">+C89+D89</f>
        <v>7905261</v>
      </c>
      <c r="F89" s="98">
        <v>2061007</v>
      </c>
      <c r="G89" s="98">
        <v>2058379</v>
      </c>
      <c r="H89" s="82">
        <f>+E89-F89</f>
        <v>5844254</v>
      </c>
    </row>
    <row r="90" spans="1:11" x14ac:dyDescent="0.25">
      <c r="A90" s="61"/>
      <c r="B90" s="62" t="s">
        <v>308</v>
      </c>
      <c r="C90" s="98">
        <v>340800</v>
      </c>
      <c r="D90" s="82">
        <v>0</v>
      </c>
      <c r="E90" s="82">
        <f t="shared" si="25"/>
        <v>340800</v>
      </c>
      <c r="F90" s="82">
        <v>206250</v>
      </c>
      <c r="G90" s="82">
        <v>206250</v>
      </c>
      <c r="H90" s="82">
        <f t="shared" ref="H90:H91" si="26">+E90-F90</f>
        <v>134550</v>
      </c>
    </row>
    <row r="91" spans="1:11" x14ac:dyDescent="0.25">
      <c r="A91" s="61"/>
      <c r="B91" s="161" t="s">
        <v>309</v>
      </c>
      <c r="C91" s="151">
        <v>3829957</v>
      </c>
      <c r="D91" s="84">
        <v>-11371</v>
      </c>
      <c r="E91" s="82">
        <f t="shared" si="25"/>
        <v>3818586</v>
      </c>
      <c r="F91" s="84">
        <v>380564</v>
      </c>
      <c r="G91" s="84">
        <v>380564</v>
      </c>
      <c r="H91" s="82">
        <f t="shared" si="26"/>
        <v>3438022</v>
      </c>
    </row>
    <row r="92" spans="1:11" x14ac:dyDescent="0.25">
      <c r="A92" s="269" t="s">
        <v>310</v>
      </c>
      <c r="B92" s="285"/>
      <c r="C92" s="97">
        <f>SUM(C93:C101)</f>
        <v>0</v>
      </c>
      <c r="D92" s="97">
        <f t="shared" ref="D92:H92" si="27">SUM(D93:D101)</f>
        <v>0</v>
      </c>
      <c r="E92" s="97">
        <f t="shared" si="27"/>
        <v>0</v>
      </c>
      <c r="F92" s="97">
        <f t="shared" si="27"/>
        <v>0</v>
      </c>
      <c r="G92" s="97">
        <f t="shared" si="27"/>
        <v>0</v>
      </c>
      <c r="H92" s="97">
        <f t="shared" si="27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8">+C93+D93</f>
        <v>0</v>
      </c>
      <c r="F93" s="98">
        <v>0</v>
      </c>
      <c r="G93" s="98">
        <v>0</v>
      </c>
      <c r="H93" s="82">
        <f t="shared" ref="H93:H105" si="29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8"/>
        <v>0</v>
      </c>
      <c r="F94" s="98">
        <v>0</v>
      </c>
      <c r="G94" s="98">
        <v>0</v>
      </c>
      <c r="H94" s="82">
        <f t="shared" si="29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8"/>
        <v>0</v>
      </c>
      <c r="F95" s="98">
        <v>0</v>
      </c>
      <c r="G95" s="98">
        <v>0</v>
      </c>
      <c r="H95" s="82">
        <f t="shared" si="29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9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8"/>
        <v>0</v>
      </c>
      <c r="F97" s="151">
        <v>0</v>
      </c>
      <c r="G97" s="151">
        <v>0</v>
      </c>
      <c r="H97" s="84">
        <f t="shared" si="29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8"/>
        <v>0</v>
      </c>
      <c r="F98" s="151">
        <v>0</v>
      </c>
      <c r="G98" s="151">
        <v>0</v>
      </c>
      <c r="H98" s="84">
        <f t="shared" si="29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8"/>
        <v>0</v>
      </c>
      <c r="F99" s="151">
        <v>0</v>
      </c>
      <c r="G99" s="151">
        <v>0</v>
      </c>
      <c r="H99" s="84">
        <f t="shared" si="29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8"/>
        <v>0</v>
      </c>
      <c r="F100" s="151">
        <v>0</v>
      </c>
      <c r="G100" s="151">
        <v>0</v>
      </c>
      <c r="H100" s="84">
        <f t="shared" si="29"/>
        <v>0</v>
      </c>
      <c r="K100" s="154"/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8"/>
        <v>0</v>
      </c>
      <c r="F101" s="151"/>
      <c r="G101" s="151"/>
      <c r="H101" s="84">
        <f t="shared" si="29"/>
        <v>0</v>
      </c>
      <c r="L101" s="154"/>
      <c r="M101" s="154"/>
    </row>
    <row r="102" spans="1:13" x14ac:dyDescent="0.25">
      <c r="A102" s="286" t="s">
        <v>320</v>
      </c>
      <c r="B102" s="287"/>
      <c r="C102" s="152">
        <f>SUM(C103:C111)</f>
        <v>1249342</v>
      </c>
      <c r="D102" s="152">
        <f t="shared" ref="D102:H102" si="30">SUM(D103:D111)</f>
        <v>0</v>
      </c>
      <c r="E102" s="152">
        <f t="shared" si="30"/>
        <v>1249342</v>
      </c>
      <c r="F102" s="152">
        <f t="shared" si="30"/>
        <v>208800</v>
      </c>
      <c r="G102" s="152">
        <f t="shared" si="30"/>
        <v>208800</v>
      </c>
      <c r="H102" s="152">
        <f t="shared" si="30"/>
        <v>1040542</v>
      </c>
      <c r="L102" s="154"/>
      <c r="M102" s="154"/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8"/>
        <v>0</v>
      </c>
      <c r="F103" s="84">
        <v>0</v>
      </c>
      <c r="G103" s="84">
        <v>0</v>
      </c>
      <c r="H103" s="84">
        <f t="shared" si="29"/>
        <v>0</v>
      </c>
      <c r="L103" s="154"/>
      <c r="M103" s="154"/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8"/>
        <v>0</v>
      </c>
      <c r="F104" s="84">
        <v>0</v>
      </c>
      <c r="G104" s="84">
        <v>0</v>
      </c>
      <c r="H104" s="84">
        <f t="shared" si="29"/>
        <v>0</v>
      </c>
    </row>
    <row r="105" spans="1:13" x14ac:dyDescent="0.25">
      <c r="A105" s="141"/>
      <c r="B105" s="150" t="s">
        <v>323</v>
      </c>
      <c r="C105" s="151">
        <v>750000</v>
      </c>
      <c r="D105" s="84">
        <v>0</v>
      </c>
      <c r="E105" s="84">
        <f t="shared" si="28"/>
        <v>750000</v>
      </c>
      <c r="F105" s="84">
        <v>208800</v>
      </c>
      <c r="G105" s="84">
        <v>208800</v>
      </c>
      <c r="H105" s="84">
        <f t="shared" si="29"/>
        <v>541200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31">+C106+D106</f>
        <v>0</v>
      </c>
      <c r="F106" s="84">
        <v>0</v>
      </c>
      <c r="G106" s="84">
        <v>0</v>
      </c>
      <c r="H106" s="84">
        <f t="shared" ref="H106:H107" si="32">+E106-F106</f>
        <v>0</v>
      </c>
    </row>
    <row r="107" spans="1:13" ht="25.5" x14ac:dyDescent="0.25">
      <c r="A107" s="141"/>
      <c r="B107" s="153" t="s">
        <v>325</v>
      </c>
      <c r="C107" s="151">
        <v>499342</v>
      </c>
      <c r="D107" s="84">
        <v>0</v>
      </c>
      <c r="E107" s="84">
        <f t="shared" si="31"/>
        <v>499342</v>
      </c>
      <c r="F107" s="84">
        <v>0</v>
      </c>
      <c r="G107" s="84">
        <v>0</v>
      </c>
      <c r="H107" s="84">
        <f t="shared" si="32"/>
        <v>499342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3">+C108+D108</f>
        <v>0</v>
      </c>
      <c r="F108" s="82">
        <v>0</v>
      </c>
      <c r="G108" s="82">
        <v>0</v>
      </c>
      <c r="H108" s="82">
        <f t="shared" ref="H108:H111" si="34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3"/>
        <v>0</v>
      </c>
      <c r="F109" s="82">
        <v>0</v>
      </c>
      <c r="G109" s="82">
        <v>0</v>
      </c>
      <c r="H109" s="82">
        <f t="shared" si="34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3"/>
        <v>0</v>
      </c>
      <c r="F110" s="82">
        <v>0</v>
      </c>
      <c r="G110" s="82">
        <v>0</v>
      </c>
      <c r="H110" s="82">
        <f t="shared" si="34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3"/>
        <v>0</v>
      </c>
      <c r="F111" s="82">
        <v>0</v>
      </c>
      <c r="G111" s="82">
        <v>0</v>
      </c>
      <c r="H111" s="82">
        <f t="shared" si="34"/>
        <v>0</v>
      </c>
    </row>
    <row r="112" spans="1:13" ht="30.75" customHeight="1" x14ac:dyDescent="0.25">
      <c r="A112" s="202" t="s">
        <v>330</v>
      </c>
      <c r="B112" s="203"/>
      <c r="C112" s="97">
        <f>SUM(C113:C121)</f>
        <v>0</v>
      </c>
      <c r="D112" s="97">
        <f t="shared" ref="D112:H112" si="35">SUM(D113:D121)</f>
        <v>0</v>
      </c>
      <c r="E112" s="97">
        <f t="shared" si="35"/>
        <v>0</v>
      </c>
      <c r="F112" s="97">
        <f t="shared" si="35"/>
        <v>0</v>
      </c>
      <c r="G112" s="97">
        <f t="shared" si="35"/>
        <v>0</v>
      </c>
      <c r="H112" s="97">
        <f t="shared" si="35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6">+C113+D113</f>
        <v>0</v>
      </c>
      <c r="F113" s="82">
        <v>0</v>
      </c>
      <c r="G113" s="82">
        <v>0</v>
      </c>
      <c r="H113" s="82">
        <f t="shared" ref="H113:H121" si="37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6"/>
        <v>0</v>
      </c>
      <c r="F114" s="82">
        <v>0</v>
      </c>
      <c r="G114" s="82">
        <v>0</v>
      </c>
      <c r="H114" s="82">
        <f t="shared" si="37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6"/>
        <v>0</v>
      </c>
      <c r="F115" s="82">
        <v>0</v>
      </c>
      <c r="G115" s="82">
        <v>0</v>
      </c>
      <c r="H115" s="82">
        <f t="shared" si="37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6"/>
        <v>0</v>
      </c>
      <c r="F116" s="82">
        <v>0</v>
      </c>
      <c r="G116" s="82">
        <v>0</v>
      </c>
      <c r="H116" s="82">
        <f t="shared" si="37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6"/>
        <v>0</v>
      </c>
      <c r="F117" s="82">
        <v>0</v>
      </c>
      <c r="G117" s="82">
        <v>0</v>
      </c>
      <c r="H117" s="82">
        <f t="shared" si="37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6"/>
        <v>0</v>
      </c>
      <c r="F118" s="82">
        <v>0</v>
      </c>
      <c r="G118" s="82">
        <v>0</v>
      </c>
      <c r="H118" s="82">
        <f t="shared" si="37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6"/>
        <v>0</v>
      </c>
      <c r="F119" s="82">
        <v>0</v>
      </c>
      <c r="G119" s="82">
        <v>0</v>
      </c>
      <c r="H119" s="82">
        <f t="shared" si="37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6"/>
        <v>0</v>
      </c>
      <c r="F120" s="82">
        <v>0</v>
      </c>
      <c r="G120" s="82">
        <v>0</v>
      </c>
      <c r="H120" s="82">
        <f t="shared" si="37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6"/>
        <v>0</v>
      </c>
      <c r="F121" s="82">
        <v>0</v>
      </c>
      <c r="G121" s="82">
        <v>0</v>
      </c>
      <c r="H121" s="82">
        <f t="shared" si="37"/>
        <v>0</v>
      </c>
    </row>
    <row r="122" spans="1:8" ht="27.75" customHeight="1" x14ac:dyDescent="0.25">
      <c r="A122" s="202" t="s">
        <v>340</v>
      </c>
      <c r="B122" s="203"/>
      <c r="C122" s="97">
        <f>SUM(C123:C131)</f>
        <v>0</v>
      </c>
      <c r="D122" s="97">
        <f t="shared" ref="D122:H122" si="38">SUM(D123:D131)</f>
        <v>0</v>
      </c>
      <c r="E122" s="97">
        <f t="shared" si="38"/>
        <v>0</v>
      </c>
      <c r="F122" s="97">
        <f t="shared" si="38"/>
        <v>0</v>
      </c>
      <c r="G122" s="97">
        <f t="shared" si="38"/>
        <v>0</v>
      </c>
      <c r="H122" s="97">
        <f t="shared" si="38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9">+C125+D125</f>
        <v>0</v>
      </c>
      <c r="F125" s="82">
        <v>0</v>
      </c>
      <c r="G125" s="82">
        <v>0</v>
      </c>
      <c r="H125" s="82">
        <f t="shared" ref="H125:H131" si="40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9"/>
        <v>0</v>
      </c>
      <c r="F126" s="82">
        <v>0</v>
      </c>
      <c r="G126" s="82">
        <v>0</v>
      </c>
      <c r="H126" s="82">
        <f t="shared" si="40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9"/>
        <v>0</v>
      </c>
      <c r="F127" s="82">
        <v>0</v>
      </c>
      <c r="G127" s="82">
        <v>0</v>
      </c>
      <c r="H127" s="82">
        <f t="shared" si="40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9"/>
        <v>0</v>
      </c>
      <c r="F128" s="82">
        <v>0</v>
      </c>
      <c r="G128" s="82">
        <v>0</v>
      </c>
      <c r="H128" s="82">
        <f t="shared" si="40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9"/>
        <v>0</v>
      </c>
      <c r="F129" s="82">
        <v>0</v>
      </c>
      <c r="G129" s="82">
        <v>0</v>
      </c>
      <c r="H129" s="82">
        <f t="shared" si="40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9"/>
        <v>0</v>
      </c>
      <c r="F130" s="82">
        <v>0</v>
      </c>
      <c r="G130" s="82">
        <v>0</v>
      </c>
      <c r="H130" s="82">
        <f t="shared" si="40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9"/>
        <v>0</v>
      </c>
      <c r="F131" s="82">
        <v>0</v>
      </c>
      <c r="G131" s="82">
        <v>0</v>
      </c>
      <c r="H131" s="82">
        <f t="shared" si="40"/>
        <v>0</v>
      </c>
    </row>
    <row r="132" spans="1:8" x14ac:dyDescent="0.25">
      <c r="A132" s="269" t="s">
        <v>350</v>
      </c>
      <c r="B132" s="285"/>
      <c r="C132" s="97">
        <f>SUM(C133:C135)</f>
        <v>0</v>
      </c>
      <c r="D132" s="97">
        <f t="shared" ref="D132:H132" si="41">SUM(D133:D135)</f>
        <v>0</v>
      </c>
      <c r="E132" s="97">
        <f t="shared" si="41"/>
        <v>0</v>
      </c>
      <c r="F132" s="97">
        <f t="shared" si="41"/>
        <v>0</v>
      </c>
      <c r="G132" s="97">
        <f t="shared" si="41"/>
        <v>0</v>
      </c>
      <c r="H132" s="97">
        <f t="shared" si="41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2">+C133+D133</f>
        <v>0</v>
      </c>
      <c r="F133" s="82">
        <v>0</v>
      </c>
      <c r="G133" s="82">
        <v>0</v>
      </c>
      <c r="H133" s="82">
        <f t="shared" ref="H133:H135" si="43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2"/>
        <v>0</v>
      </c>
      <c r="F134" s="82">
        <v>0</v>
      </c>
      <c r="G134" s="82">
        <v>0</v>
      </c>
      <c r="H134" s="82">
        <f t="shared" si="43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2"/>
        <v>0</v>
      </c>
      <c r="F135" s="82">
        <v>0</v>
      </c>
      <c r="G135" s="82">
        <v>0</v>
      </c>
      <c r="H135" s="82">
        <f t="shared" si="43"/>
        <v>0</v>
      </c>
    </row>
    <row r="136" spans="1:8" ht="27" customHeight="1" x14ac:dyDescent="0.25">
      <c r="A136" s="202" t="s">
        <v>354</v>
      </c>
      <c r="B136" s="203"/>
      <c r="C136" s="97">
        <f>SUM(C137:C144)</f>
        <v>0</v>
      </c>
      <c r="D136" s="97">
        <f t="shared" ref="D136:H136" si="44">SUM(D137:D144)</f>
        <v>0</v>
      </c>
      <c r="E136" s="97">
        <f t="shared" si="44"/>
        <v>0</v>
      </c>
      <c r="F136" s="97">
        <f t="shared" si="44"/>
        <v>0</v>
      </c>
      <c r="G136" s="97">
        <f t="shared" si="44"/>
        <v>0</v>
      </c>
      <c r="H136" s="97">
        <f t="shared" si="44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5">+C137+D137</f>
        <v>0</v>
      </c>
      <c r="F137" s="82">
        <v>0</v>
      </c>
      <c r="G137" s="82">
        <v>0</v>
      </c>
      <c r="H137" s="82">
        <f t="shared" ref="H137:H144" si="46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5"/>
        <v>0</v>
      </c>
      <c r="F138" s="82">
        <v>0</v>
      </c>
      <c r="G138" s="82">
        <v>0</v>
      </c>
      <c r="H138" s="82">
        <f t="shared" si="46"/>
        <v>0</v>
      </c>
    </row>
    <row r="139" spans="1:8" x14ac:dyDescent="0.25">
      <c r="A139" s="157"/>
      <c r="B139" s="138" t="s">
        <v>357</v>
      </c>
      <c r="C139" s="98">
        <v>0</v>
      </c>
      <c r="D139" s="82">
        <v>0</v>
      </c>
      <c r="E139" s="82">
        <f t="shared" si="45"/>
        <v>0</v>
      </c>
      <c r="F139" s="82">
        <v>0</v>
      </c>
      <c r="G139" s="82">
        <v>0</v>
      </c>
      <c r="H139" s="82">
        <f t="shared" si="46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5"/>
        <v>0</v>
      </c>
      <c r="F140" s="82">
        <v>0</v>
      </c>
      <c r="G140" s="82">
        <v>0</v>
      </c>
      <c r="H140" s="82">
        <f t="shared" si="46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5"/>
        <v>0</v>
      </c>
      <c r="F141" s="82">
        <v>0</v>
      </c>
      <c r="G141" s="82">
        <v>0</v>
      </c>
      <c r="H141" s="82">
        <f t="shared" si="46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5"/>
        <v>0</v>
      </c>
      <c r="F142" s="82">
        <v>0</v>
      </c>
      <c r="G142" s="82">
        <v>0</v>
      </c>
      <c r="H142" s="82">
        <f t="shared" si="46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5"/>
        <v>0</v>
      </c>
      <c r="F143" s="82">
        <v>0</v>
      </c>
      <c r="G143" s="82">
        <v>0</v>
      </c>
      <c r="H143" s="82">
        <f t="shared" si="46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5"/>
        <v>0</v>
      </c>
      <c r="F144" s="82">
        <v>0</v>
      </c>
      <c r="G144" s="82">
        <v>0</v>
      </c>
      <c r="H144" s="82">
        <f t="shared" si="46"/>
        <v>0</v>
      </c>
    </row>
    <row r="145" spans="1:8" x14ac:dyDescent="0.25">
      <c r="A145" s="269" t="s">
        <v>363</v>
      </c>
      <c r="B145" s="285"/>
      <c r="C145" s="97">
        <f>SUM(C146:C148)</f>
        <v>0</v>
      </c>
      <c r="D145" s="97">
        <f t="shared" ref="D145:H145" si="47">SUM(D146:D148)</f>
        <v>0</v>
      </c>
      <c r="E145" s="97">
        <f t="shared" si="47"/>
        <v>0</v>
      </c>
      <c r="F145" s="97">
        <f t="shared" si="47"/>
        <v>0</v>
      </c>
      <c r="G145" s="97">
        <f t="shared" si="47"/>
        <v>0</v>
      </c>
      <c r="H145" s="97">
        <f t="shared" si="47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8">+C146+D146</f>
        <v>0</v>
      </c>
      <c r="F146" s="82">
        <v>0</v>
      </c>
      <c r="G146" s="82">
        <v>0</v>
      </c>
      <c r="H146" s="82">
        <f t="shared" ref="H146:H148" si="49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8"/>
        <v>0</v>
      </c>
      <c r="F147" s="82">
        <v>0</v>
      </c>
      <c r="G147" s="82">
        <v>0</v>
      </c>
      <c r="H147" s="82">
        <f t="shared" si="49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8"/>
        <v>0</v>
      </c>
      <c r="F148" s="82">
        <v>0</v>
      </c>
      <c r="G148" s="82">
        <v>0</v>
      </c>
      <c r="H148" s="82">
        <f t="shared" si="49"/>
        <v>0</v>
      </c>
    </row>
    <row r="149" spans="1:8" x14ac:dyDescent="0.25">
      <c r="A149" s="269" t="s">
        <v>367</v>
      </c>
      <c r="B149" s="285"/>
      <c r="C149" s="97">
        <f>SUM(C150:C156)</f>
        <v>0</v>
      </c>
      <c r="D149" s="97">
        <f t="shared" ref="D149:H149" si="50">SUM(D150:D156)</f>
        <v>0</v>
      </c>
      <c r="E149" s="97">
        <f t="shared" si="50"/>
        <v>0</v>
      </c>
      <c r="F149" s="97">
        <f t="shared" si="50"/>
        <v>0</v>
      </c>
      <c r="G149" s="97">
        <f t="shared" si="50"/>
        <v>0</v>
      </c>
      <c r="H149" s="97">
        <f t="shared" si="50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51">+C150+D150</f>
        <v>0</v>
      </c>
      <c r="F150" s="82">
        <v>0</v>
      </c>
      <c r="G150" s="82">
        <v>0</v>
      </c>
      <c r="H150" s="82">
        <f t="shared" ref="H150:H156" si="52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51"/>
        <v>0</v>
      </c>
      <c r="F151" s="82">
        <v>0</v>
      </c>
      <c r="G151" s="82">
        <v>0</v>
      </c>
      <c r="H151" s="82">
        <f t="shared" si="52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51"/>
        <v>0</v>
      </c>
      <c r="F152" s="82">
        <v>0</v>
      </c>
      <c r="G152" s="82">
        <v>0</v>
      </c>
      <c r="H152" s="82">
        <f t="shared" si="52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51"/>
        <v>0</v>
      </c>
      <c r="F153" s="82">
        <v>0</v>
      </c>
      <c r="G153" s="82">
        <v>0</v>
      </c>
      <c r="H153" s="82">
        <f t="shared" si="52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51"/>
        <v>0</v>
      </c>
      <c r="F154" s="82">
        <v>0</v>
      </c>
      <c r="G154" s="82">
        <v>0</v>
      </c>
      <c r="H154" s="82">
        <f t="shared" si="52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51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51"/>
        <v>0</v>
      </c>
      <c r="F156" s="82">
        <v>0</v>
      </c>
      <c r="G156" s="82">
        <v>0</v>
      </c>
      <c r="H156" s="82">
        <f t="shared" si="52"/>
        <v>0</v>
      </c>
    </row>
    <row r="157" spans="1:8" x14ac:dyDescent="0.25">
      <c r="A157" s="61"/>
      <c r="B157" s="62"/>
      <c r="C157" s="151"/>
      <c r="D157" s="84"/>
      <c r="E157" s="84"/>
      <c r="F157" s="84"/>
      <c r="G157" s="84"/>
      <c r="H157" s="82"/>
    </row>
    <row r="158" spans="1:8" x14ac:dyDescent="0.25">
      <c r="A158" s="264" t="s">
        <v>376</v>
      </c>
      <c r="B158" s="266"/>
      <c r="C158" s="152">
        <f>+C8+C83</f>
        <v>74442501.640000001</v>
      </c>
      <c r="D158" s="152">
        <f t="shared" ref="D158:E158" si="53">+D8+D83</f>
        <v>1289657</v>
      </c>
      <c r="E158" s="152">
        <f t="shared" si="53"/>
        <v>75732158.640000001</v>
      </c>
      <c r="F158" s="152">
        <f>+F8+F83</f>
        <v>30694357</v>
      </c>
      <c r="G158" s="152">
        <f>+G8+G83</f>
        <v>30687930</v>
      </c>
      <c r="H158" s="97">
        <f>+H8+H83</f>
        <v>45037801.640000001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9" t="s">
        <v>458</v>
      </c>
      <c r="B162" s="229"/>
      <c r="C162" s="229"/>
      <c r="D162" s="284" t="s">
        <v>463</v>
      </c>
      <c r="E162" s="284"/>
      <c r="F162" s="284"/>
      <c r="G162" s="284"/>
      <c r="H162" s="284"/>
    </row>
    <row r="163" spans="1:9" x14ac:dyDescent="0.25">
      <c r="A163" s="229" t="s">
        <v>448</v>
      </c>
      <c r="B163" s="229"/>
      <c r="C163" s="229"/>
      <c r="D163" s="284" t="s">
        <v>452</v>
      </c>
      <c r="E163" s="284"/>
      <c r="F163" s="284"/>
      <c r="G163" s="284"/>
      <c r="H163" s="284"/>
    </row>
    <row r="167" spans="1:9" x14ac:dyDescent="0.25">
      <c r="B167" s="156" t="s">
        <v>468</v>
      </c>
      <c r="C167" s="115">
        <v>66986135</v>
      </c>
      <c r="D167" s="115">
        <v>2218893</v>
      </c>
      <c r="E167" s="115">
        <f>+C167+D167</f>
        <v>69205028</v>
      </c>
      <c r="F167" s="115">
        <v>65087171</v>
      </c>
      <c r="G167" s="115">
        <v>64790811</v>
      </c>
      <c r="H167" s="174">
        <f>+E167-F167</f>
        <v>4117857</v>
      </c>
      <c r="I167" s="154"/>
    </row>
    <row r="168" spans="1:9" x14ac:dyDescent="0.25">
      <c r="C168" s="154">
        <f t="shared" ref="C168:H168" si="54">+C167-C158</f>
        <v>-7456366.6400000006</v>
      </c>
      <c r="D168" s="154">
        <f t="shared" si="54"/>
        <v>929236</v>
      </c>
      <c r="E168" s="154">
        <f t="shared" si="54"/>
        <v>-6527130.6400000006</v>
      </c>
      <c r="F168" s="154">
        <f t="shared" si="54"/>
        <v>34392814</v>
      </c>
      <c r="G168" s="154">
        <f t="shared" si="54"/>
        <v>34102881</v>
      </c>
      <c r="H168" s="154">
        <f t="shared" si="54"/>
        <v>-40919944.640000001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horizontalDpi="4294967293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zoomScale="109" workbookViewId="0">
      <selection activeCell="D20" sqref="D20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27" t="s">
        <v>119</v>
      </c>
      <c r="B2" s="294"/>
      <c r="C2" s="294"/>
      <c r="D2" s="294"/>
      <c r="E2" s="294"/>
      <c r="F2" s="294"/>
      <c r="G2" s="228"/>
    </row>
    <row r="3" spans="1:15" x14ac:dyDescent="0.25">
      <c r="A3" s="190" t="s">
        <v>295</v>
      </c>
      <c r="B3" s="191"/>
      <c r="C3" s="191"/>
      <c r="D3" s="191"/>
      <c r="E3" s="191"/>
      <c r="F3" s="191"/>
      <c r="G3" s="192"/>
    </row>
    <row r="4" spans="1:15" x14ac:dyDescent="0.25">
      <c r="A4" s="190" t="s">
        <v>449</v>
      </c>
      <c r="B4" s="191"/>
      <c r="C4" s="191"/>
      <c r="D4" s="191"/>
      <c r="E4" s="191"/>
      <c r="F4" s="191"/>
      <c r="G4" s="192"/>
    </row>
    <row r="5" spans="1:15" x14ac:dyDescent="0.25">
      <c r="A5" s="190" t="s">
        <v>469</v>
      </c>
      <c r="B5" s="191"/>
      <c r="C5" s="191"/>
      <c r="D5" s="191"/>
      <c r="E5" s="191"/>
      <c r="F5" s="191"/>
      <c r="G5" s="192"/>
    </row>
    <row r="6" spans="1:15" ht="15.75" thickBot="1" x14ac:dyDescent="0.3">
      <c r="A6" s="193" t="s">
        <v>1</v>
      </c>
      <c r="B6" s="194"/>
      <c r="C6" s="194"/>
      <c r="D6" s="194"/>
      <c r="E6" s="194"/>
      <c r="F6" s="194"/>
      <c r="G6" s="195"/>
    </row>
    <row r="7" spans="1:15" ht="15.75" thickBot="1" x14ac:dyDescent="0.3">
      <c r="A7" s="196" t="s">
        <v>180</v>
      </c>
      <c r="B7" s="224" t="s">
        <v>297</v>
      </c>
      <c r="C7" s="225"/>
      <c r="D7" s="225"/>
      <c r="E7" s="225"/>
      <c r="F7" s="226"/>
      <c r="G7" s="196" t="s">
        <v>298</v>
      </c>
    </row>
    <row r="8" spans="1:15" ht="26.25" thickBot="1" x14ac:dyDescent="0.3">
      <c r="A8" s="198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8"/>
    </row>
    <row r="9" spans="1:15" x14ac:dyDescent="0.25">
      <c r="A9" s="9" t="s">
        <v>378</v>
      </c>
      <c r="B9" s="110">
        <f t="shared" ref="B9:G9" si="0">+B11+B12+B13+B14</f>
        <v>16442232</v>
      </c>
      <c r="C9" s="110">
        <f t="shared" si="0"/>
        <v>1276280.93</v>
      </c>
      <c r="D9" s="110">
        <f t="shared" si="0"/>
        <v>17718512.93</v>
      </c>
      <c r="E9" s="110">
        <f t="shared" si="0"/>
        <v>6193767</v>
      </c>
      <c r="F9" s="110">
        <f t="shared" si="0"/>
        <v>6189967</v>
      </c>
      <c r="G9" s="110">
        <f t="shared" si="0"/>
        <v>11524745.93</v>
      </c>
      <c r="I9" s="154"/>
      <c r="J9" s="154">
        <f>+B9-'FORMATO 6A'!C8</f>
        <v>0.35999999940395355</v>
      </c>
      <c r="K9" s="154">
        <f>+C9-'FORMATO 6A'!D8</f>
        <v>-7.000000006519258E-2</v>
      </c>
      <c r="L9" s="154">
        <f>+D9-'FORMATO 6A'!E8</f>
        <v>0.28999999910593033</v>
      </c>
      <c r="M9" s="154">
        <f>+E9-'FORMATO 6A'!F8</f>
        <v>0</v>
      </c>
      <c r="N9" s="154">
        <f>+F9-'FORMATO 6A'!G8</f>
        <v>-1</v>
      </c>
      <c r="O9" s="154">
        <f>+G9-'FORMATO 6A'!H8</f>
        <v>0.28999999910593033</v>
      </c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4171246</v>
      </c>
      <c r="C11" s="87">
        <v>11112.88</v>
      </c>
      <c r="D11" s="87">
        <f>+B11+C11</f>
        <v>4182358.88</v>
      </c>
      <c r="E11" s="87">
        <v>1059567</v>
      </c>
      <c r="F11" s="87">
        <v>1059567</v>
      </c>
      <c r="G11" s="87">
        <f>+D11-E11</f>
        <v>3122791.88</v>
      </c>
    </row>
    <row r="12" spans="1:15" x14ac:dyDescent="0.25">
      <c r="A12" s="14" t="s">
        <v>387</v>
      </c>
      <c r="B12" s="87">
        <v>3783237</v>
      </c>
      <c r="C12" s="87">
        <v>35483.01</v>
      </c>
      <c r="D12" s="87">
        <f>+B12+C12</f>
        <v>3818720.01</v>
      </c>
      <c r="E12" s="87">
        <v>1302344</v>
      </c>
      <c r="F12" s="87">
        <v>1302343</v>
      </c>
      <c r="G12" s="87">
        <f t="shared" ref="G12:G14" si="1">+D12-E12</f>
        <v>2516376.0099999998</v>
      </c>
    </row>
    <row r="13" spans="1:15" x14ac:dyDescent="0.25">
      <c r="A13" s="14" t="s">
        <v>388</v>
      </c>
      <c r="B13" s="87">
        <v>2282328.4300000002</v>
      </c>
      <c r="C13" s="87">
        <v>2147.04</v>
      </c>
      <c r="D13" s="87">
        <f t="shared" ref="D13:D14" si="2">+B13+C13</f>
        <v>2284475.4700000002</v>
      </c>
      <c r="E13" s="87">
        <v>751063</v>
      </c>
      <c r="F13" s="87">
        <v>751063</v>
      </c>
      <c r="G13" s="87">
        <f t="shared" si="1"/>
        <v>1533412.4700000002</v>
      </c>
    </row>
    <row r="14" spans="1:15" x14ac:dyDescent="0.25">
      <c r="A14" s="14" t="s">
        <v>389</v>
      </c>
      <c r="B14" s="87">
        <v>6205420.5700000003</v>
      </c>
      <c r="C14" s="87">
        <v>1227538</v>
      </c>
      <c r="D14" s="87">
        <f t="shared" si="2"/>
        <v>7432958.5700000003</v>
      </c>
      <c r="E14" s="87">
        <v>3080793</v>
      </c>
      <c r="F14" s="87">
        <v>3076994</v>
      </c>
      <c r="G14" s="87">
        <f t="shared" si="1"/>
        <v>4352165.57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58000270</v>
      </c>
      <c r="C20" s="111">
        <f t="shared" ref="C20:F20" si="3">+C22+C23+C24+C25</f>
        <v>13377</v>
      </c>
      <c r="D20" s="111">
        <f t="shared" si="3"/>
        <v>58013647</v>
      </c>
      <c r="E20" s="111">
        <f t="shared" si="3"/>
        <v>24500590</v>
      </c>
      <c r="F20" s="111">
        <f t="shared" si="3"/>
        <v>24497963</v>
      </c>
      <c r="G20" s="111">
        <f>+G22+G23+G24+G25</f>
        <v>33513057</v>
      </c>
      <c r="J20" s="154">
        <f>+B20-'FORMATO 6A'!C83</f>
        <v>0</v>
      </c>
      <c r="K20" s="154">
        <f>+C20-'FORMATO 6A'!D83</f>
        <v>1</v>
      </c>
      <c r="L20" s="154">
        <f>+D20-'FORMATO 6A'!E83</f>
        <v>1</v>
      </c>
      <c r="M20" s="154">
        <f>+E20-'FORMATO 6A'!F83</f>
        <v>0</v>
      </c>
      <c r="N20" s="154">
        <f>+F20-'FORMATO 6A'!G83</f>
        <v>1</v>
      </c>
      <c r="O20" s="154">
        <f>+G20-'FORMATO 6A'!H83</f>
        <v>1</v>
      </c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18920353</v>
      </c>
      <c r="C22" s="87">
        <v>0</v>
      </c>
      <c r="D22" s="87">
        <f>+B22+C22</f>
        <v>18920353</v>
      </c>
      <c r="E22" s="87">
        <v>8151119</v>
      </c>
      <c r="F22" s="87">
        <v>8151119</v>
      </c>
      <c r="G22" s="87">
        <f>D22-E22</f>
        <v>10769234</v>
      </c>
    </row>
    <row r="23" spans="1:15" x14ac:dyDescent="0.25">
      <c r="A23" s="14" t="s">
        <v>387</v>
      </c>
      <c r="B23" s="87">
        <v>16577550</v>
      </c>
      <c r="C23" s="87">
        <v>4977</v>
      </c>
      <c r="D23" s="87">
        <f t="shared" ref="D23:D25" si="4">+B23+C23</f>
        <v>16582527</v>
      </c>
      <c r="E23" s="87">
        <v>7124433</v>
      </c>
      <c r="F23" s="87">
        <v>7124433</v>
      </c>
      <c r="G23" s="87">
        <f t="shared" ref="G23:G25" si="5">D23-E23</f>
        <v>9458094</v>
      </c>
    </row>
    <row r="24" spans="1:15" x14ac:dyDescent="0.25">
      <c r="A24" s="14" t="s">
        <v>388</v>
      </c>
      <c r="B24" s="87">
        <v>12255860</v>
      </c>
      <c r="C24" s="87">
        <v>0</v>
      </c>
      <c r="D24" s="87">
        <f t="shared" si="4"/>
        <v>12255860</v>
      </c>
      <c r="E24" s="87">
        <v>5539784</v>
      </c>
      <c r="F24" s="87">
        <v>5537156</v>
      </c>
      <c r="G24" s="87">
        <f t="shared" si="5"/>
        <v>6716076</v>
      </c>
    </row>
    <row r="25" spans="1:15" x14ac:dyDescent="0.25">
      <c r="A25" s="14" t="s">
        <v>389</v>
      </c>
      <c r="B25" s="87">
        <v>10246507</v>
      </c>
      <c r="C25" s="87">
        <v>8400</v>
      </c>
      <c r="D25" s="87">
        <f t="shared" si="4"/>
        <v>10254907</v>
      </c>
      <c r="E25" s="87">
        <v>3685254</v>
      </c>
      <c r="F25" s="87">
        <v>3685255</v>
      </c>
      <c r="G25" s="87">
        <f t="shared" si="5"/>
        <v>6569653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74442502</v>
      </c>
      <c r="C31" s="86">
        <f t="shared" ref="C31:F31" si="6">+C9+C20</f>
        <v>1289657.93</v>
      </c>
      <c r="D31" s="86">
        <f t="shared" si="6"/>
        <v>75732159.930000007</v>
      </c>
      <c r="E31" s="86">
        <f t="shared" si="6"/>
        <v>30694357</v>
      </c>
      <c r="F31" s="182">
        <f t="shared" si="6"/>
        <v>30687930</v>
      </c>
      <c r="G31" s="86">
        <f>+G9+G20</f>
        <v>45037802.93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9" t="s">
        <v>458</v>
      </c>
      <c r="B39" s="229"/>
      <c r="C39" s="229"/>
      <c r="D39" s="229" t="s">
        <v>463</v>
      </c>
      <c r="E39" s="229"/>
      <c r="F39" s="229"/>
      <c r="G39" s="229"/>
    </row>
    <row r="40" spans="1:7" x14ac:dyDescent="0.25">
      <c r="A40" s="229" t="s">
        <v>448</v>
      </c>
      <c r="B40" s="229"/>
      <c r="C40" s="229"/>
      <c r="D40" s="229" t="s">
        <v>452</v>
      </c>
      <c r="E40" s="229"/>
      <c r="F40" s="229"/>
      <c r="G40" s="229"/>
    </row>
    <row r="43" spans="1:7" ht="22.5" customHeight="1" x14ac:dyDescent="0.25">
      <c r="A43" s="293" t="s">
        <v>454</v>
      </c>
      <c r="B43" s="115">
        <v>66986135</v>
      </c>
      <c r="C43" s="115">
        <v>2218893</v>
      </c>
      <c r="D43" s="115">
        <f>+B43+C43</f>
        <v>69205028</v>
      </c>
      <c r="E43" s="115">
        <v>65087171</v>
      </c>
      <c r="F43" s="115">
        <v>64790811</v>
      </c>
      <c r="G43" s="174">
        <f>+D43-E43</f>
        <v>4117857</v>
      </c>
    </row>
    <row r="44" spans="1:7" x14ac:dyDescent="0.25">
      <c r="A44" s="293"/>
    </row>
    <row r="45" spans="1:7" x14ac:dyDescent="0.25">
      <c r="B45" s="154">
        <f>+B43-B31</f>
        <v>-7456367</v>
      </c>
      <c r="C45" s="154">
        <f t="shared" ref="C45:G45" si="7">+C43-C31</f>
        <v>929235.07000000007</v>
      </c>
      <c r="D45" s="154">
        <f t="shared" si="7"/>
        <v>-6527131.9300000072</v>
      </c>
      <c r="E45" s="154">
        <f t="shared" si="7"/>
        <v>34392814</v>
      </c>
      <c r="F45" s="154">
        <f t="shared" si="7"/>
        <v>34102881</v>
      </c>
      <c r="G45" s="154">
        <f t="shared" si="7"/>
        <v>-40919945.93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zoomScaleNormal="100" zoomScaleSheetLayoutView="100" workbookViewId="0">
      <selection activeCell="G84" sqref="G84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87" t="s">
        <v>119</v>
      </c>
      <c r="B2" s="188"/>
      <c r="C2" s="188"/>
      <c r="D2" s="188"/>
      <c r="E2" s="188"/>
      <c r="F2" s="188"/>
      <c r="G2" s="188"/>
      <c r="H2" s="288"/>
    </row>
    <row r="3" spans="1:8" x14ac:dyDescent="0.25">
      <c r="A3" s="206" t="s">
        <v>295</v>
      </c>
      <c r="B3" s="232"/>
      <c r="C3" s="232"/>
      <c r="D3" s="232"/>
      <c r="E3" s="232"/>
      <c r="F3" s="232"/>
      <c r="G3" s="232"/>
      <c r="H3" s="289"/>
    </row>
    <row r="4" spans="1:8" x14ac:dyDescent="0.25">
      <c r="A4" s="206" t="s">
        <v>450</v>
      </c>
      <c r="B4" s="232"/>
      <c r="C4" s="232"/>
      <c r="D4" s="232"/>
      <c r="E4" s="232"/>
      <c r="F4" s="232"/>
      <c r="G4" s="232"/>
      <c r="H4" s="289"/>
    </row>
    <row r="5" spans="1:8" x14ac:dyDescent="0.25">
      <c r="A5" s="206" t="s">
        <v>470</v>
      </c>
      <c r="B5" s="232"/>
      <c r="C5" s="232"/>
      <c r="D5" s="232"/>
      <c r="E5" s="232"/>
      <c r="F5" s="232"/>
      <c r="G5" s="232"/>
      <c r="H5" s="289"/>
    </row>
    <row r="6" spans="1:8" ht="15.75" thickBot="1" x14ac:dyDescent="0.3">
      <c r="A6" s="208" t="s">
        <v>1</v>
      </c>
      <c r="B6" s="233"/>
      <c r="C6" s="233"/>
      <c r="D6" s="233"/>
      <c r="E6" s="233"/>
      <c r="F6" s="233"/>
      <c r="G6" s="233"/>
      <c r="H6" s="290"/>
    </row>
    <row r="7" spans="1:8" ht="15.75" thickBot="1" x14ac:dyDescent="0.3">
      <c r="A7" s="187" t="s">
        <v>180</v>
      </c>
      <c r="B7" s="189"/>
      <c r="C7" s="295" t="s">
        <v>297</v>
      </c>
      <c r="D7" s="296"/>
      <c r="E7" s="296"/>
      <c r="F7" s="296"/>
      <c r="G7" s="297"/>
      <c r="H7" s="259" t="s">
        <v>298</v>
      </c>
    </row>
    <row r="8" spans="1:8" ht="26.25" thickBot="1" x14ac:dyDescent="0.3">
      <c r="A8" s="208"/>
      <c r="B8" s="209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60"/>
    </row>
    <row r="9" spans="1:8" x14ac:dyDescent="0.25">
      <c r="A9" s="219"/>
      <c r="B9" s="298"/>
      <c r="C9" s="87"/>
      <c r="D9" s="87"/>
      <c r="E9" s="87"/>
      <c r="F9" s="87"/>
      <c r="G9" s="87"/>
      <c r="H9" s="87"/>
    </row>
    <row r="10" spans="1:8" ht="16.5" customHeight="1" x14ac:dyDescent="0.25">
      <c r="A10" s="279" t="s">
        <v>390</v>
      </c>
      <c r="B10" s="281"/>
      <c r="C10" s="86">
        <f>+C11+C21+C30+C41</f>
        <v>16442232</v>
      </c>
      <c r="D10" s="86">
        <f t="shared" ref="D10:H10" si="0">+D11+D21+D30+D41</f>
        <v>1276281</v>
      </c>
      <c r="E10" s="86">
        <f t="shared" si="0"/>
        <v>17718513</v>
      </c>
      <c r="F10" s="86">
        <f t="shared" si="0"/>
        <v>6193767</v>
      </c>
      <c r="G10" s="86">
        <f t="shared" si="0"/>
        <v>6189967</v>
      </c>
      <c r="H10" s="86">
        <f t="shared" si="0"/>
        <v>11524746</v>
      </c>
    </row>
    <row r="11" spans="1:8" x14ac:dyDescent="0.25">
      <c r="A11" s="264" t="s">
        <v>439</v>
      </c>
      <c r="B11" s="266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64" t="s">
        <v>440</v>
      </c>
      <c r="B21" s="266"/>
      <c r="C21" s="81">
        <f>SUM(C22:C28)</f>
        <v>16442232</v>
      </c>
      <c r="D21" s="81">
        <f t="shared" ref="D21:H21" si="4">SUM(D22:D28)</f>
        <v>1276281</v>
      </c>
      <c r="E21" s="81">
        <f t="shared" si="4"/>
        <v>17718513</v>
      </c>
      <c r="F21" s="81">
        <f t="shared" si="4"/>
        <v>6193767</v>
      </c>
      <c r="G21" s="81">
        <f t="shared" si="4"/>
        <v>6189967</v>
      </c>
      <c r="H21" s="81">
        <f t="shared" si="4"/>
        <v>11524746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v>16442232</v>
      </c>
      <c r="D26" s="82">
        <v>1276281</v>
      </c>
      <c r="E26" s="82">
        <f>SUM(C26:D26)</f>
        <v>17718513</v>
      </c>
      <c r="F26" s="82">
        <v>6193767</v>
      </c>
      <c r="G26" s="82">
        <v>6189967</v>
      </c>
      <c r="H26" s="82">
        <f t="shared" si="5"/>
        <v>11524746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64" t="s">
        <v>441</v>
      </c>
      <c r="B30" s="266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79" t="s">
        <v>442</v>
      </c>
      <c r="B41" s="299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64" t="s">
        <v>419</v>
      </c>
      <c r="B47" s="266"/>
      <c r="C47" s="81">
        <f>+C48+C58+C67+C78</f>
        <v>58000270</v>
      </c>
      <c r="D47" s="81">
        <f t="shared" ref="D47:H47" si="13">+D48+D58+D67+D78</f>
        <v>13377</v>
      </c>
      <c r="E47" s="81">
        <f t="shared" si="13"/>
        <v>58013647</v>
      </c>
      <c r="F47" s="81">
        <f t="shared" si="13"/>
        <v>24500590</v>
      </c>
      <c r="G47" s="81">
        <f t="shared" si="13"/>
        <v>24497963</v>
      </c>
      <c r="H47" s="81">
        <f t="shared" si="13"/>
        <v>33513057</v>
      </c>
    </row>
    <row r="48" spans="1:8" x14ac:dyDescent="0.25">
      <c r="A48" s="264" t="s">
        <v>439</v>
      </c>
      <c r="B48" s="266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64" t="s">
        <v>440</v>
      </c>
      <c r="B58" s="266"/>
      <c r="C58" s="81">
        <f>SUM(C59:C65)</f>
        <v>58000270</v>
      </c>
      <c r="D58" s="81">
        <f t="shared" ref="D58:H58" si="17">SUM(D59:D65)</f>
        <v>13377</v>
      </c>
      <c r="E58" s="81">
        <f t="shared" si="17"/>
        <v>58013647</v>
      </c>
      <c r="F58" s="81">
        <f t="shared" si="17"/>
        <v>24500590</v>
      </c>
      <c r="G58" s="81">
        <f t="shared" si="17"/>
        <v>24497963</v>
      </c>
      <c r="H58" s="81">
        <f t="shared" si="17"/>
        <v>33513057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3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v>58000270</v>
      </c>
      <c r="D63" s="82">
        <v>13377</v>
      </c>
      <c r="E63" s="82">
        <f t="shared" si="18"/>
        <v>58013647</v>
      </c>
      <c r="F63" s="82">
        <v>24500590</v>
      </c>
      <c r="G63" s="82">
        <v>24497963</v>
      </c>
      <c r="H63" s="82">
        <f>+E63-F63</f>
        <v>33513057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64" t="s">
        <v>441</v>
      </c>
      <c r="B67" s="266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8"/>
      <c r="B74" s="159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79" t="s">
        <v>442</v>
      </c>
      <c r="B78" s="299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64" t="s">
        <v>376</v>
      </c>
      <c r="B84" s="266"/>
      <c r="C84" s="81">
        <f>+C10+C47</f>
        <v>74442502</v>
      </c>
      <c r="D84" s="81">
        <f t="shared" ref="D84:G84" si="28">+D10+D47</f>
        <v>1289658</v>
      </c>
      <c r="E84" s="81">
        <f t="shared" si="28"/>
        <v>75732160</v>
      </c>
      <c r="F84" s="83">
        <f t="shared" si="28"/>
        <v>30694357</v>
      </c>
      <c r="G84" s="83">
        <f t="shared" si="28"/>
        <v>30687930</v>
      </c>
      <c r="H84" s="81">
        <f>+H10+H47</f>
        <v>45037803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9" t="s">
        <v>458</v>
      </c>
      <c r="B91" s="229"/>
      <c r="C91" s="229"/>
      <c r="D91" s="284" t="s">
        <v>463</v>
      </c>
      <c r="E91" s="284"/>
      <c r="F91" s="284"/>
      <c r="G91" s="284"/>
      <c r="H91" s="284"/>
    </row>
    <row r="92" spans="1:8" x14ac:dyDescent="0.25">
      <c r="A92" s="229" t="s">
        <v>448</v>
      </c>
      <c r="B92" s="229"/>
      <c r="C92" s="229"/>
      <c r="D92" s="284" t="s">
        <v>452</v>
      </c>
      <c r="E92" s="284"/>
      <c r="F92" s="284"/>
      <c r="G92" s="284"/>
      <c r="H92" s="284"/>
    </row>
    <row r="97" spans="2:8" x14ac:dyDescent="0.25">
      <c r="B97" s="156" t="s">
        <v>453</v>
      </c>
      <c r="C97" s="115">
        <v>66986135</v>
      </c>
      <c r="D97" s="115">
        <v>2218893</v>
      </c>
      <c r="E97" s="115">
        <f>+C97+D97</f>
        <v>69205028</v>
      </c>
      <c r="F97" s="115">
        <v>65087171</v>
      </c>
      <c r="G97" s="115">
        <v>64790811</v>
      </c>
      <c r="H97" s="174">
        <f>+E97-F97</f>
        <v>4117857</v>
      </c>
    </row>
    <row r="98" spans="2:8" x14ac:dyDescent="0.25">
      <c r="C98" s="101">
        <f t="shared" ref="C98:H98" si="29">+C97-C84</f>
        <v>-7456367</v>
      </c>
      <c r="D98" s="101">
        <f t="shared" si="29"/>
        <v>929235</v>
      </c>
      <c r="E98" s="101">
        <f t="shared" si="29"/>
        <v>-6527132</v>
      </c>
      <c r="F98" s="101">
        <f t="shared" si="29"/>
        <v>34392814</v>
      </c>
      <c r="G98" s="101">
        <f t="shared" si="29"/>
        <v>34102881</v>
      </c>
      <c r="H98" s="101">
        <f t="shared" si="29"/>
        <v>-40919946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abSelected="1" zoomScale="85" zoomScaleNormal="85" workbookViewId="0">
      <pane ySplit="8" topLeftCell="A25" activePane="bottomLeft" state="frozen"/>
      <selection pane="bottomLeft" activeCell="B31" sqref="B31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1" max="11" width="11.7109375" bestFit="1" customWidth="1"/>
    <col min="12" max="12" width="12.7109375" style="72" bestFit="1" customWidth="1"/>
  </cols>
  <sheetData>
    <row r="1" spans="1:11" ht="15.75" thickBot="1" x14ac:dyDescent="0.3"/>
    <row r="2" spans="1:11" x14ac:dyDescent="0.25">
      <c r="A2" s="307" t="s">
        <v>119</v>
      </c>
      <c r="B2" s="308"/>
      <c r="C2" s="308"/>
      <c r="D2" s="308"/>
      <c r="E2" s="308"/>
      <c r="F2" s="308"/>
      <c r="G2" s="309"/>
    </row>
    <row r="3" spans="1:11" x14ac:dyDescent="0.25">
      <c r="A3" s="310" t="s">
        <v>295</v>
      </c>
      <c r="B3" s="311"/>
      <c r="C3" s="311"/>
      <c r="D3" s="311"/>
      <c r="E3" s="311"/>
      <c r="F3" s="311"/>
      <c r="G3" s="312"/>
    </row>
    <row r="4" spans="1:11" x14ac:dyDescent="0.25">
      <c r="A4" s="310" t="s">
        <v>451</v>
      </c>
      <c r="B4" s="311"/>
      <c r="C4" s="311"/>
      <c r="D4" s="311"/>
      <c r="E4" s="311"/>
      <c r="F4" s="311"/>
      <c r="G4" s="312"/>
    </row>
    <row r="5" spans="1:11" x14ac:dyDescent="0.25">
      <c r="A5" s="310" t="s">
        <v>466</v>
      </c>
      <c r="B5" s="311"/>
      <c r="C5" s="311"/>
      <c r="D5" s="311"/>
      <c r="E5" s="311"/>
      <c r="F5" s="311"/>
      <c r="G5" s="312"/>
    </row>
    <row r="6" spans="1:11" ht="15.75" thickBot="1" x14ac:dyDescent="0.3">
      <c r="A6" s="313" t="s">
        <v>1</v>
      </c>
      <c r="B6" s="314"/>
      <c r="C6" s="314"/>
      <c r="D6" s="314"/>
      <c r="E6" s="314"/>
      <c r="F6" s="314"/>
      <c r="G6" s="315"/>
    </row>
    <row r="7" spans="1:11" ht="15.75" thickBot="1" x14ac:dyDescent="0.3">
      <c r="A7" s="300" t="s">
        <v>180</v>
      </c>
      <c r="B7" s="302" t="s">
        <v>297</v>
      </c>
      <c r="C7" s="303"/>
      <c r="D7" s="303"/>
      <c r="E7" s="303"/>
      <c r="F7" s="304"/>
      <c r="G7" s="305" t="s">
        <v>298</v>
      </c>
    </row>
    <row r="8" spans="1:11" ht="30.75" thickBot="1" x14ac:dyDescent="0.3">
      <c r="A8" s="301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306"/>
    </row>
    <row r="9" spans="1:11" ht="32.1" customHeight="1" x14ac:dyDescent="0.25">
      <c r="A9" s="117" t="s">
        <v>421</v>
      </c>
      <c r="B9" s="122">
        <f>+B10+B11+B12+B15+B16+B19</f>
        <v>8335144</v>
      </c>
      <c r="C9" s="122">
        <f t="shared" ref="C9:F9" si="0">+C10+C11+C12+C15+C16+C19</f>
        <v>0</v>
      </c>
      <c r="D9" s="122">
        <f t="shared" si="0"/>
        <v>8335144</v>
      </c>
      <c r="E9" s="122">
        <f>+E10+E11+E12+E15+E16+E19</f>
        <v>2294439</v>
      </c>
      <c r="F9" s="122">
        <f t="shared" si="0"/>
        <v>2290639</v>
      </c>
      <c r="G9" s="122">
        <f>+G10+G11+G12+G15+G16+G19</f>
        <v>6040705</v>
      </c>
      <c r="I9" s="166"/>
      <c r="J9" s="101"/>
      <c r="K9" s="180"/>
    </row>
    <row r="10" spans="1:11" ht="32.1" customHeight="1" x14ac:dyDescent="0.25">
      <c r="A10" s="134" t="s">
        <v>422</v>
      </c>
      <c r="B10" s="135">
        <v>7692212</v>
      </c>
      <c r="C10" s="136">
        <v>0</v>
      </c>
      <c r="D10" s="136">
        <f>+B10+C10</f>
        <v>7692212</v>
      </c>
      <c r="E10" s="136">
        <v>2174547</v>
      </c>
      <c r="F10" s="136">
        <v>2170747</v>
      </c>
      <c r="G10" s="136">
        <f>+D10-E10</f>
        <v>5517665</v>
      </c>
      <c r="H10" s="137"/>
      <c r="I10" s="169"/>
      <c r="J10" s="101"/>
      <c r="K10" s="154"/>
    </row>
    <row r="11" spans="1:11" ht="32.1" customHeight="1" x14ac:dyDescent="0.25">
      <c r="A11" s="134" t="s">
        <v>423</v>
      </c>
      <c r="B11" s="135">
        <v>642932</v>
      </c>
      <c r="C11" s="136">
        <v>0</v>
      </c>
      <c r="D11" s="136">
        <f>+B11+C11</f>
        <v>642932</v>
      </c>
      <c r="E11" s="136">
        <v>119892</v>
      </c>
      <c r="F11" s="136">
        <v>119892</v>
      </c>
      <c r="G11" s="136">
        <f>+D11-E11</f>
        <v>523040</v>
      </c>
      <c r="H11" s="137"/>
      <c r="I11" s="169"/>
      <c r="J11" s="101"/>
      <c r="K11" s="72"/>
    </row>
    <row r="12" spans="1:11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69"/>
      <c r="K12" s="154"/>
    </row>
    <row r="13" spans="1:11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69"/>
    </row>
    <row r="14" spans="1:11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1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1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2">
        <f>+B22+B23+B24+B27+B28+B31</f>
        <v>50067825</v>
      </c>
      <c r="C21" s="122">
        <f t="shared" ref="C21:E21" si="3">+C22+C23+C24+C27+C28+C31</f>
        <v>-68899</v>
      </c>
      <c r="D21" s="122">
        <f>+D22+D23+D24+D27+D28+D31</f>
        <v>49998926</v>
      </c>
      <c r="E21" s="122">
        <f t="shared" si="3"/>
        <v>20679121</v>
      </c>
      <c r="F21" s="122">
        <f>+F22+F23+F24+F27+F28+F31</f>
        <v>20679121</v>
      </c>
      <c r="G21" s="122">
        <f>+G22+G23+G24+G27+G28+G31</f>
        <v>29319805</v>
      </c>
      <c r="J21" s="101"/>
      <c r="L21" s="171"/>
    </row>
    <row r="22" spans="1:12" ht="32.1" customHeight="1" x14ac:dyDescent="0.25">
      <c r="A22" s="134" t="s">
        <v>422</v>
      </c>
      <c r="B22" s="135">
        <v>26369686</v>
      </c>
      <c r="C22" s="136">
        <v>346607</v>
      </c>
      <c r="D22" s="136">
        <f>B22+C22</f>
        <v>26716293</v>
      </c>
      <c r="E22" s="136">
        <v>11074666</v>
      </c>
      <c r="F22" s="136">
        <v>11074666</v>
      </c>
      <c r="G22" s="136">
        <f>+D22-E22</f>
        <v>15641627</v>
      </c>
      <c r="I22" s="169"/>
      <c r="J22" s="101">
        <v>3176304</v>
      </c>
      <c r="L22" s="171">
        <v>4301465</v>
      </c>
    </row>
    <row r="23" spans="1:12" ht="32.1" customHeight="1" x14ac:dyDescent="0.25">
      <c r="A23" s="134" t="s">
        <v>423</v>
      </c>
      <c r="B23" s="135">
        <v>23698139</v>
      </c>
      <c r="C23" s="136">
        <v>-415506</v>
      </c>
      <c r="D23" s="136">
        <f>+B23+C23</f>
        <v>23282633</v>
      </c>
      <c r="E23" s="136">
        <v>9604455</v>
      </c>
      <c r="F23" s="136">
        <v>9604455</v>
      </c>
      <c r="G23" s="136">
        <f t="shared" ref="G23" si="4">+D23-E23</f>
        <v>13678178</v>
      </c>
      <c r="H23" s="137"/>
      <c r="I23" s="169"/>
      <c r="J23" s="179">
        <v>1573783</v>
      </c>
      <c r="L23" s="171">
        <v>46143</v>
      </c>
    </row>
    <row r="24" spans="1:12" ht="32.1" customHeight="1" x14ac:dyDescent="0.25">
      <c r="A24" s="118" t="s">
        <v>424</v>
      </c>
      <c r="B24" s="122">
        <f>+B25+B26</f>
        <v>0</v>
      </c>
      <c r="C24" s="122">
        <f>+C25+C26</f>
        <v>0</v>
      </c>
      <c r="D24" s="122">
        <f t="shared" ref="D24:G24" si="5">+D25+D26</f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72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2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69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58402969</v>
      </c>
      <c r="C32" s="122">
        <f>+C9+C21</f>
        <v>-68899</v>
      </c>
      <c r="D32" s="122">
        <f>+D9+D21</f>
        <v>58334070</v>
      </c>
      <c r="E32" s="122">
        <f t="shared" ref="E32" si="11">+E9+E21</f>
        <v>22973560</v>
      </c>
      <c r="F32" s="122">
        <f>+F9+F21</f>
        <v>22969760</v>
      </c>
      <c r="G32" s="122">
        <f>+G9+G21</f>
        <v>35360510</v>
      </c>
      <c r="L32" s="170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9" t="s">
        <v>457</v>
      </c>
      <c r="B39" s="229"/>
      <c r="C39" s="229"/>
      <c r="D39" s="284" t="s">
        <v>463</v>
      </c>
      <c r="E39" s="284"/>
      <c r="F39" s="284"/>
      <c r="G39" s="284"/>
    </row>
    <row r="40" spans="1:7" x14ac:dyDescent="0.25">
      <c r="A40" s="229" t="s">
        <v>448</v>
      </c>
      <c r="B40" s="229"/>
      <c r="C40" s="229"/>
      <c r="D40" s="284" t="s">
        <v>452</v>
      </c>
      <c r="E40" s="284"/>
      <c r="F40" s="284"/>
      <c r="G40" s="284"/>
    </row>
    <row r="46" spans="1:7" x14ac:dyDescent="0.25">
      <c r="B46" s="101">
        <f>+'FORMATO 6A'!C9</f>
        <v>8337144</v>
      </c>
      <c r="C46" s="101">
        <f>+'FORMATO 6A'!D9</f>
        <v>0</v>
      </c>
      <c r="D46" s="101">
        <f>+'FORMATO 6A'!E9</f>
        <v>8337144</v>
      </c>
      <c r="E46" s="101">
        <f>+'FORMATO 6A'!F9</f>
        <v>2294438</v>
      </c>
      <c r="F46" s="101">
        <f>+'FORMATO 6A'!G9</f>
        <v>2290639</v>
      </c>
      <c r="G46" s="101">
        <f>+D46-F46</f>
        <v>6046505</v>
      </c>
    </row>
    <row r="47" spans="1:7" x14ac:dyDescent="0.25">
      <c r="B47" s="101">
        <f>+'FORMATO 6A'!C84</f>
        <v>56750928</v>
      </c>
      <c r="C47" s="101">
        <f>+'FORMATO 6A'!D84</f>
        <v>13376</v>
      </c>
      <c r="D47" s="101">
        <f>+'FORMATO 6A'!E84</f>
        <v>56764304</v>
      </c>
      <c r="E47" s="101">
        <f>+'FORMATO 6A'!F84</f>
        <v>24291790</v>
      </c>
      <c r="F47" s="101">
        <f>+'FORMATO 6A'!G84</f>
        <v>24289162</v>
      </c>
      <c r="G47" s="101">
        <f>+D47-F47</f>
        <v>32475142</v>
      </c>
    </row>
    <row r="48" spans="1:7" x14ac:dyDescent="0.25">
      <c r="B48" s="163">
        <f>+B46+B47</f>
        <v>65088072</v>
      </c>
      <c r="C48" s="163">
        <f t="shared" ref="C48:G48" si="12">+C46+C47</f>
        <v>13376</v>
      </c>
      <c r="D48" s="163">
        <f t="shared" si="12"/>
        <v>65101448</v>
      </c>
      <c r="E48" s="163">
        <f>+E46+E47</f>
        <v>26586228</v>
      </c>
      <c r="F48" s="163">
        <f t="shared" si="12"/>
        <v>26579801</v>
      </c>
      <c r="G48" s="163">
        <f t="shared" si="12"/>
        <v>38521647</v>
      </c>
    </row>
    <row r="50" spans="2:7" x14ac:dyDescent="0.25">
      <c r="B50" s="101">
        <f>+B48-B32</f>
        <v>6685103</v>
      </c>
      <c r="C50" s="101">
        <f>+C48-C32</f>
        <v>82275</v>
      </c>
      <c r="D50" s="101">
        <f t="shared" ref="D50:G50" si="13">+D48-D32</f>
        <v>6767378</v>
      </c>
      <c r="E50" s="101">
        <f>+E48-E32</f>
        <v>3612668</v>
      </c>
      <c r="F50" s="101">
        <f t="shared" si="13"/>
        <v>3610041</v>
      </c>
      <c r="G50" s="101">
        <f t="shared" si="13"/>
        <v>3161137</v>
      </c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2023-07-05T20:18:00Z</cp:lastPrinted>
  <dcterms:created xsi:type="dcterms:W3CDTF">2016-11-15T23:13:57Z</dcterms:created>
  <dcterms:modified xsi:type="dcterms:W3CDTF">2024-07-23T23:44:35Z</dcterms:modified>
</cp:coreProperties>
</file>