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CEDH\CEDH 2018\FORMATOS LDF\FORMATOS LDF 2024\"/>
    </mc:Choice>
  </mc:AlternateContent>
  <xr:revisionPtr revIDLastSave="0" documentId="13_ncr:1_{18DB3994-0E9E-439E-831F-BA01DE15B027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6" l="1"/>
  <c r="D14" i="4"/>
  <c r="G10" i="7"/>
  <c r="C16" i="1"/>
  <c r="B16" i="1"/>
  <c r="C40" i="1"/>
  <c r="C30" i="1"/>
  <c r="C24" i="1"/>
  <c r="C8" i="1"/>
  <c r="D10" i="8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8" i="1"/>
  <c r="G19" i="7" l="1"/>
  <c r="G18" i="7"/>
  <c r="G17" i="7"/>
  <c r="G16" i="7"/>
  <c r="G15" i="7"/>
  <c r="G14" i="7"/>
  <c r="G13" i="7"/>
  <c r="G12" i="7"/>
  <c r="G11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F46" i="8" s="1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D8" i="6" l="1"/>
  <c r="D162" i="6" s="1"/>
  <c r="H46" i="8"/>
  <c r="E46" i="8"/>
  <c r="C46" i="8"/>
  <c r="G46" i="8"/>
  <c r="E8" i="6"/>
  <c r="E162" i="6" s="1"/>
  <c r="F8" i="6"/>
  <c r="F162" i="6" s="1"/>
  <c r="C8" i="6"/>
  <c r="C162" i="6" s="1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<sst xmlns="http://schemas.openxmlformats.org/spreadsheetml/2006/main" count="670" uniqueCount="474">
  <si>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</si>
  <si>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</si>
  <si>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</si>
  <si>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</si>
  <si>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</si>
  <si>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</si>
  <si>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</si>
  <si>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</si>
  <si>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</si>
  <si>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</si>
  <si>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</si>
  <si>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</si>
  <si>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</si>
  <si>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</si>
  <si>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</si>
  <si>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</si>
  <si>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</si>
  <si>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</si>
  <si>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</si>
  <si>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</si>
  <si>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</si>
  <si>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</si>
  <si>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</si>
  <si>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</si>
  <si>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</si>
  <si>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</si>
  <si>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</si>
  <si>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</si>
  <si>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</si>
  <si>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</si>
  <si>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</si>
  <si>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</si>
  <si>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</si>
  <si>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</si>
  <si>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</si>
  <si>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</si>
  <si>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</si>
  <si>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</si>
  <si>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</si>
  <si>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</si>
  <si>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</si>
  <si>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</si>
  <si>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</si>
  <si>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</si>
  <si>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</si>
  <si>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</si>
  <si>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</si>
  <si>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</si>
  <si>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</si>
  <si>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</si>
  <si>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</si>
  <si>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</si>
  <si>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</si>
  <si>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</si>
  <si>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</si>
  <si>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</si>
  <si>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</si>
  <si>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</si>
  <si>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</si>
  <si>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</si>
  <si>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</si>
  <si>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</si>
  <si>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</si>
  <si>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</si>
  <si>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</si>
  <si>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</si>
  <si>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</si>
  <si>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</si>
  <si>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</si>
  <si>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</si>
  <si>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</si>
  <si>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</si>
  <si>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</si>
  <si>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</si>
  <si>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</si>
  <si>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</si>
  <si>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</si>
  <si>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</si>
  <si>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</si>
  <si>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</si>
  <si>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</si>
  <si>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</si>
  <si>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</si>
  <si>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</si>
  <si>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</si>
  <si>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</si>
  <si>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</si>
  <si>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</si>
  <si>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</si>
  <si>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</si>
  <si>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</si>
  <si>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</si>
  <si>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</si>
  <si>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</si>
  <si>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</si>
  <si>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</si>
  <si>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</si>
  <si>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</si>
  <si>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</si>
  <si>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</si>
  <si>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</si>
  <si>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</si>
  <si>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</si>
  <si>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</si>
  <si>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</si>
  <si>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</si>
  <si>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</si>
  <si>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</si>
  <si>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</si>
  <si>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</si>
  <si>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</si>
  <si>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</si>
  <si>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</si>
  <si>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</si>
  <si>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</si>
  <si>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</si>
  <si>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</si>
  <si>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</si>
  <si>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</si>
  <si>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</si>
  <si>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</si>
  <si>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</si>
  <si>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</si>
  <si>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</si>
  <si>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</si>
  <si>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</si>
  <si>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</si>
  <si>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</si>
  <si>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</si>
  <si>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</si>
  <si>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</si>
  <si>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</si>
  <si>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</si>
  <si>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</si>
  <si>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</si>
  <si>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</si>
  <si>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</si>
  <si>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</si>
  <si>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</si>
  <si>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</si>
  <si>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</si>
  <si>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</si>
  <si>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</si>
  <si>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</si>
  <si>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</si>
  <si>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</si>
  <si>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</si>
  <si>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</si>
  <si>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</si>
  <si>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</si>
  <si>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</si>
  <si>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</si>
  <si>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</si>
  <si>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</si>
  <si>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</si>
  <si>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</si>
  <si>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</si>
  <si>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</si>
  <si>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</si>
  <si>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</si>
  <si>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</si>
  <si>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</si>
  <si>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</si>
  <si>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</si>
  <si>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</si>
  <si>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</si>
  <si>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</si>
  <si>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</si>
  <si>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</si>
  <si>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</si>
  <si>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</si>
  <si>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</si>
  <si>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</si>
  <si>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</si>
  <si>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</si>
  <si>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</si>
  <si>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</si>
  <si>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</si>
  <si>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</si>
  <si>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</si>
  <si>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</si>
  <si>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</si>
  <si>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</si>
  <si>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</si>
  <si>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</si>
  <si>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</si>
  <si>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</si>
  <si>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</si>
  <si>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</si>
  <si>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</si>
  <si>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</si>
  <si>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</si>
  <si>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</si>
  <si>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</si>
  <si>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</si>
  <si>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</si>
  <si>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</si>
  <si>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</si>
  <si>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</si>
  <si>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</si>
  <si>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</si>
  <si>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</si>
  <si>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</si>
  <si>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</si>
  <si>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</si>
  <si>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</si>
  <si>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</si>
  <si>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</si>
  <si>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</si>
  <si>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</si>
  <si>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</si>
  <si>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</si>
  <si>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</si>
  <si>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</si>
  <si>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</si>
  <si>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</si>
  <si>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</si>
  <si>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</si>
  <si>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</si>
  <si>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</si>
  <si>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</si>
  <si>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</si>
  <si>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</si>
  <si>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</si>
  <si>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</si>
  <si>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</si>
  <si>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</si>
  <si>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</si>
  <si>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</si>
  <si>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</si>
  <si>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</si>
  <si>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</si>
  <si>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</si>
  <si>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</si>
  <si>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</si>
  <si>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</si>
  <si>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</si>
  <si>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</si>
  <si>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</si>
  <si>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</si>
  <si>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</si>
  <si>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</si>
  <si>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</si>
  <si>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</si>
  <si>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</si>
  <si>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</si>
  <si>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</si>
  <si>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</si>
  <si>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</si>
  <si>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</si>
  <si>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</si>
  <si>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</si>
  <si>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</si>
  <si>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</si>
  <si>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</si>
  <si>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</si>
  <si>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</si>
  <si>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</si>
  <si>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</si>
  <si>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</si>
  <si>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</si>
  <si>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</si>
  <si>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</si>
  <si>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</si>
  <si>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</si>
  <si>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</si>
  <si>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</si>
  <si>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</si>
  <si>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</si>
  <si>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</si>
  <si>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</si>
  <si>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</si>
  <si>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</si>
  <si>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</si>
  <si>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</si>
  <si>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</si>
  <si>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</si>
  <si>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</si>
  <si>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</si>
  <si>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</si>
  <si>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</si>
  <si>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</si>
  <si>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</si>
  <si>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</si>
  <si>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</si>
  <si>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</si>
  <si>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</si>
  <si>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</si>
  <si>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</si>
  <si>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</si>
  <si>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</si>
  <si>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</si>
  <si>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</si>
  <si>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</si>
  <si>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</si>
  <si>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</si>
  <si>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</si>
  <si>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</si>
  <si>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</si>
  <si>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</si>
  <si>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</si>
  <si>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</si>
  <si>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</si>
  <si>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</si>
  <si>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</si>
  <si>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</si>
  <si>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</si>
  <si>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</si>
  <si>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</si>
  <si>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</si>
  <si>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</si>
  <si>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</si>
  <si>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</si>
  <si>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</si>
  <si>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</si>
  <si>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</si>
  <si>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</si>
  <si>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</si>
  <si>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</si>
  <si>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</si>
  <si>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</si>
  <si>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</si>
  <si>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</si>
  <si>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</si>
  <si>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</si>
  <si>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</si>
  <si>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</si>
  <si>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</si>
  <si>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</si>
  <si>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</si>
  <si>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</si>
  <si>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</si>
  <si>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</si>
  <si>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</si>
  <si>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</si>
  <si>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</si>
  <si>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</si>
  <si>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</si>
  <si>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</si>
  <si>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</si>
  <si>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</si>
  <si>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</si>
  <si>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</si>
  <si>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</si>
  <si>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</si>
  <si>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</si>
  <si>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</si>
  <si>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</si>
  <si>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</si>
  <si>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</si>
  <si>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</si>
  <si>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</si>
  <si>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</si>
  <si>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</si>
  <si>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</si>
  <si>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</si>
  <si>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</si>
  <si>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</si>
  <si>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</si>
  <si>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</si>
  <si>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</si>
  <si>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</si>
  <si>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</si>
  <si>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</si>
  <si>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</si>
  <si>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</si>
  <si>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</si>
  <si>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</si>
  <si>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</si>
  <si>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</si>
  <si>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</si>
  <si>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</si>
  <si>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</si>
  <si>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</si>
  <si>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</si>
  <si>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</si>
  <si>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</si>
  <si>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</si>
  <si>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</si>
  <si>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</si>
  <si>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</si>
  <si>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</si>
  <si>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</si>
  <si>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</si>
  <si>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</si>
  <si>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</si>
  <si>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</si>
  <si>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</si>
  <si>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</si>
  <si>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</si>
  <si>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</si>
  <si>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</si>
  <si>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</si>
  <si>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</si>
  <si>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</si>
  <si>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</si>
  <si>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</si>
  <si>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</si>
  <si>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</si>
  <si>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</si>
  <si>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</si>
  <si>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</si>
  <si>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</si>
  <si>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</si>
  <si>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</si>
  <si>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</si>
  <si>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</si>
  <si>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</si>
  <si>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</si>
  <si>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</si>
  <si>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</si>
  <si>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</si>
  <si>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</si>
  <si>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</si>
  <si>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</si>
  <si>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</si>
  <si>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</si>
  <si>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</si>
  <si>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</si>
  <si>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</si>
  <si>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</si>
  <si>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</si>
  <si>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</si>
  <si>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</si>
  <si>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</si>
  <si>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</si>
  <si>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</si>
  <si>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</si>
  <si>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</si>
  <si>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</si>
  <si>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</si>
  <si>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</si>
  <si>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</si>
  <si>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</si>
  <si>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</si>
  <si>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</si>
  <si>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</si>
  <si>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</si>
  <si>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</si>
  <si>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</si>
  <si>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</si>
  <si>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</si>
  <si>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</si>
  <si>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</si>
  <si>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</si>
  <si>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</si>
  <si>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</si>
  <si>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</si>
  <si>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</si>
  <si>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</si>
  <si>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</si>
  <si>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</si>
  <si>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</si>
  <si>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</si>
  <si>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</si>
  <si>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</si>
  <si>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</si>
  <si>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</si>
  <si>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</si>
  <si>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</si>
  <si>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</si>
  <si>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</si>
  <si>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 xml:space="preserve"> </t>
  </si>
  <si>
    <t>31 de diciembre de 2023</t>
  </si>
  <si>
    <t>al 31 de diciembre de 2023 (d)</t>
  </si>
  <si>
    <t>Al 30 de  septiembre de 2024 y al 31 de diciembre de 2023</t>
  </si>
  <si>
    <t>30 de septiembre 2024</t>
  </si>
  <si>
    <t>Al 30 de septiembre de 2024 y al 31 de diciembre de 2023</t>
  </si>
  <si>
    <t>Del 1 de enero al 30 de septiembre de 2024</t>
  </si>
  <si>
    <t>Monto pagado de la inversión al 30 de septiembre de 2024</t>
  </si>
  <si>
    <t>Monto pagado de la inversión actualizado al 30 de septiembre de 2024</t>
  </si>
  <si>
    <t>Saldo pendiente por pagar de la inversión al 30 de septiembre de 2024 (m = g – l)</t>
  </si>
  <si>
    <t>Del 1 de enero al 30 de septeimbre de 2024</t>
  </si>
  <si>
    <t>Del 1 de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</si>
</sst>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92"/>
  <sheetViews>
    <sheetView showGridLines="0" showRowColHeaders="0" topLeftCell="A59" workbookViewId="0">
      <selection activeCell="B62" sqref="B6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4" t="s">
        <v>436</v>
      </c>
      <c r="B1" s="175"/>
      <c r="C1" s="175"/>
      <c r="D1" s="175"/>
      <c r="E1" s="175"/>
      <c r="F1" s="176"/>
      <c r="G1" s="71"/>
    </row>
    <row r="2" spans="1:7" x14ac:dyDescent="0.25">
      <c r="A2" s="177" t="s">
        <v>0</v>
      </c>
      <c r="B2" s="178"/>
      <c r="C2" s="178"/>
      <c r="D2" s="178"/>
      <c r="E2" s="178"/>
      <c r="F2" s="179"/>
    </row>
    <row r="3" spans="1:7" x14ac:dyDescent="0.25">
      <c r="A3" s="177" t="s">
        <v>465</v>
      </c>
      <c r="B3" s="178"/>
      <c r="C3" s="178"/>
      <c r="D3" s="178"/>
      <c r="E3" s="178"/>
      <c r="F3" s="179"/>
    </row>
    <row r="4" spans="1:7" ht="15.75" thickBot="1" x14ac:dyDescent="0.3">
      <c r="A4" s="180" t="s">
        <v>1</v>
      </c>
      <c r="B4" s="181"/>
      <c r="C4" s="181"/>
      <c r="D4" s="181"/>
      <c r="E4" s="181"/>
      <c r="F4" s="182"/>
    </row>
    <row r="5" spans="1:7" ht="18.75" thickBot="1" x14ac:dyDescent="0.3">
      <c r="A5" s="7" t="s">
        <v>2</v>
      </c>
      <c r="B5" s="8" t="s">
        <v>466</v>
      </c>
      <c r="C5" s="8" t="s">
        <v>463</v>
      </c>
      <c r="D5" s="9" t="s">
        <v>2</v>
      </c>
      <c r="E5" s="8" t="s">
        <v>466</v>
      </c>
      <c r="F5" s="8" t="s">
        <v>463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2787224</v>
      </c>
      <c r="C8" s="102">
        <f>+C9+C10+C11+C12+C13+C14+C15</f>
        <v>3072167</v>
      </c>
      <c r="D8" s="26" t="s">
        <v>8</v>
      </c>
      <c r="E8" s="99">
        <f>+E9+E10+E11+E12+E13+E14+E15+E16+E17</f>
        <v>206837</v>
      </c>
      <c r="F8" s="99">
        <f>+F9+F10+F11+F12+F13+F14+F15+F16+F17</f>
        <v>994124</v>
      </c>
    </row>
    <row r="9" spans="1:7" x14ac:dyDescent="0.25">
      <c r="A9" s="1" t="s">
        <v>9</v>
      </c>
      <c r="B9" s="156">
        <v>374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2786850</v>
      </c>
      <c r="C10" s="99">
        <v>3072167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206837</v>
      </c>
      <c r="F15" s="149">
        <v>994124</v>
      </c>
    </row>
    <row r="16" spans="1:7" x14ac:dyDescent="0.25">
      <c r="A16" s="3" t="s">
        <v>23</v>
      </c>
      <c r="B16" s="173">
        <f>+B17+B18+B19+B20+B21+B22+B23</f>
        <v>78051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v>0</v>
      </c>
    </row>
    <row r="19" spans="1:6" x14ac:dyDescent="0.25">
      <c r="A19" s="1" t="s">
        <v>29</v>
      </c>
      <c r="B19" s="150">
        <v>7551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0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70500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2875275</v>
      </c>
      <c r="C46" s="104">
        <f>+C8+C16+C24+C30+C36+C37+C40</f>
        <v>3111718</v>
      </c>
      <c r="D46" s="82" t="s">
        <v>82</v>
      </c>
      <c r="E46" s="104">
        <f>+E8+E18+E22+E25+E26+E30+E37+E41</f>
        <v>206837</v>
      </c>
      <c r="F46" s="104">
        <f>+F8+F18+F22+F25+F26+F30+F37+F41</f>
        <v>994124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6536199</v>
      </c>
      <c r="C61" s="99">
        <v>4158748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-4530447</v>
      </c>
      <c r="C63" s="99">
        <v>-2152996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206837</v>
      </c>
      <c r="F67" s="101">
        <f>+F46+F65</f>
        <v>994124</v>
      </c>
    </row>
    <row r="68" spans="1:6" x14ac:dyDescent="0.25">
      <c r="A68" s="4" t="s">
        <v>93</v>
      </c>
      <c r="B68" s="101">
        <f>+B58+B59+B60+B61+B62+B63+B64+B65+B66</f>
        <v>6743353</v>
      </c>
      <c r="C68" s="101">
        <f>+C58+C59+C60+C61+C62+C63+C64+C65+C66</f>
        <v>6743353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9618628</v>
      </c>
      <c r="C70" s="101">
        <f>+C46+C68</f>
        <v>9855071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9411791</v>
      </c>
      <c r="F76" s="101">
        <f>+F77+F78+F79+F80+F81</f>
        <v>8860947</v>
      </c>
    </row>
    <row r="77" spans="1:6" x14ac:dyDescent="0.25">
      <c r="A77" s="1"/>
      <c r="B77" s="91"/>
      <c r="C77" s="91"/>
      <c r="D77" s="1" t="s">
        <v>110</v>
      </c>
      <c r="E77" s="98">
        <v>2513934</v>
      </c>
      <c r="F77" s="99">
        <v>2086352</v>
      </c>
    </row>
    <row r="78" spans="1:6" x14ac:dyDescent="0.25">
      <c r="A78" s="1"/>
      <c r="B78" s="91"/>
      <c r="C78" s="91"/>
      <c r="D78" s="1" t="s">
        <v>111</v>
      </c>
      <c r="E78" s="98">
        <v>4677144</v>
      </c>
      <c r="F78" s="99">
        <v>4553882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2220713</v>
      </c>
      <c r="F81" s="172">
        <v>2220713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9411791</v>
      </c>
      <c r="F87" s="101">
        <f>+F71+F76+F83</f>
        <v>8860947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9618628</v>
      </c>
      <c r="F89" s="101">
        <f>+F67+F87</f>
        <v>9855071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2"/>
  <sheetViews>
    <sheetView workbookViewId="0">
      <selection activeCell="F19" sqref="F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9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9" ht="15.75" thickBot="1" x14ac:dyDescent="0.3">
      <c r="A3" s="202" t="s">
        <v>467</v>
      </c>
      <c r="B3" s="203"/>
      <c r="C3" s="203"/>
      <c r="D3" s="203"/>
      <c r="E3" s="203"/>
      <c r="F3" s="203"/>
      <c r="G3" s="203"/>
      <c r="H3" s="203"/>
      <c r="I3" s="204"/>
    </row>
    <row r="4" spans="1:9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9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9" ht="18.75" thickBot="1" x14ac:dyDescent="0.3">
      <c r="A6" s="180"/>
      <c r="B6" s="182"/>
      <c r="C6" s="15" t="s">
        <v>464</v>
      </c>
      <c r="D6" s="208"/>
      <c r="E6" s="208"/>
      <c r="F6" s="208"/>
      <c r="G6" s="15" t="s">
        <v>127</v>
      </c>
      <c r="H6" s="208"/>
      <c r="I6" s="208"/>
    </row>
    <row r="7" spans="1:9" x14ac:dyDescent="0.25">
      <c r="A7" s="197"/>
      <c r="B7" s="198"/>
      <c r="C7" s="5"/>
      <c r="D7" s="5"/>
      <c r="E7" s="5"/>
      <c r="F7" s="5"/>
      <c r="G7" s="5"/>
      <c r="H7" s="5"/>
      <c r="I7" s="5"/>
    </row>
    <row r="8" spans="1:9" x14ac:dyDescent="0.25">
      <c r="A8" s="189" t="s">
        <v>130</v>
      </c>
      <c r="B8" s="190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89" t="s">
        <v>131</v>
      </c>
      <c r="B9" s="190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89" t="s">
        <v>135</v>
      </c>
      <c r="B13" s="190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89" t="s">
        <v>139</v>
      </c>
      <c r="B17" s="190"/>
      <c r="C17" s="158">
        <v>994124</v>
      </c>
      <c r="D17" s="158">
        <v>19828250</v>
      </c>
      <c r="E17" s="158">
        <v>19040963</v>
      </c>
      <c r="F17" s="105">
        <v>0</v>
      </c>
      <c r="G17" s="171">
        <f>+C17+E17-D17</f>
        <v>206837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89" t="s">
        <v>140</v>
      </c>
      <c r="B19" s="190"/>
      <c r="C19" s="109">
        <f>+C8+C17</f>
        <v>994124</v>
      </c>
      <c r="D19" s="109">
        <f>+D8+D17</f>
        <v>19828250</v>
      </c>
      <c r="E19" s="109">
        <f>+E8+E17</f>
        <v>19040963</v>
      </c>
      <c r="F19" s="105">
        <v>0</v>
      </c>
      <c r="G19" s="109">
        <f>+C19+E19-D19</f>
        <v>206837</v>
      </c>
      <c r="H19" s="106">
        <f>+H8+H17</f>
        <v>0</v>
      </c>
      <c r="I19" s="106">
        <f>+I8+I17</f>
        <v>0</v>
      </c>
    </row>
    <row r="20" spans="1:12" x14ac:dyDescent="0.25">
      <c r="A20" s="189"/>
      <c r="B20" s="190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89" t="s">
        <v>148</v>
      </c>
      <c r="B21" s="190"/>
      <c r="C21" s="67"/>
      <c r="D21" s="67"/>
      <c r="E21" s="67"/>
      <c r="F21" s="67"/>
      <c r="G21" s="67"/>
      <c r="H21" s="67"/>
      <c r="I21" s="67"/>
    </row>
    <row r="22" spans="1:12" x14ac:dyDescent="0.25">
      <c r="A22" s="191" t="s">
        <v>141</v>
      </c>
      <c r="B22" s="192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1" t="s">
        <v>142</v>
      </c>
      <c r="B23" s="192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1" t="s">
        <v>143</v>
      </c>
      <c r="B24" s="192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5"/>
      <c r="B25" s="196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89" t="s">
        <v>144</v>
      </c>
      <c r="B26" s="190"/>
      <c r="C26" s="110"/>
      <c r="D26" s="110"/>
      <c r="E26" s="110"/>
      <c r="F26" s="110"/>
      <c r="G26" s="110"/>
      <c r="H26" s="110"/>
      <c r="I26" s="110"/>
    </row>
    <row r="27" spans="1:12" x14ac:dyDescent="0.25">
      <c r="A27" s="191" t="s">
        <v>145</v>
      </c>
      <c r="B27" s="192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1" t="s">
        <v>146</v>
      </c>
      <c r="B28" s="192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1" t="s">
        <v>147</v>
      </c>
      <c r="B29" s="192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193"/>
      <c r="B30" s="194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4" t="s">
        <v>149</v>
      </c>
      <c r="B36" s="17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5"/>
      <c r="B37" s="18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7"/>
      <c r="B38" s="18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3" t="s">
        <v>160</v>
      </c>
      <c r="B39" s="18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20"/>
  <sheetViews>
    <sheetView workbookViewId="0">
      <selection activeCell="G25" sqref="G2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468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469</v>
      </c>
      <c r="J5" s="15" t="s">
        <v>470</v>
      </c>
      <c r="K5" s="15" t="s">
        <v>471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87"/>
  <sheetViews>
    <sheetView topLeftCell="A64" workbookViewId="0">
      <selection activeCell="C93" sqref="C93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4" t="s">
        <v>437</v>
      </c>
      <c r="B1" s="175"/>
      <c r="C1" s="175"/>
      <c r="D1" s="175"/>
      <c r="E1" s="176"/>
    </row>
    <row r="2" spans="1:6" ht="11.25" customHeight="1" x14ac:dyDescent="0.25">
      <c r="A2" s="185" t="s">
        <v>184</v>
      </c>
      <c r="B2" s="211"/>
      <c r="C2" s="211"/>
      <c r="D2" s="211"/>
      <c r="E2" s="186"/>
    </row>
    <row r="3" spans="1:6" x14ac:dyDescent="0.25">
      <c r="A3" s="185" t="s">
        <v>472</v>
      </c>
      <c r="B3" s="211"/>
      <c r="C3" s="211"/>
      <c r="D3" s="211"/>
      <c r="E3" s="186"/>
    </row>
    <row r="4" spans="1:6" ht="15.75" thickBot="1" x14ac:dyDescent="0.3">
      <c r="A4" s="187" t="s">
        <v>1</v>
      </c>
      <c r="B4" s="212"/>
      <c r="C4" s="212"/>
      <c r="D4" s="212"/>
      <c r="E4" s="18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15" t="s">
        <v>2</v>
      </c>
      <c r="B6" s="21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17"/>
      <c r="B7" s="218"/>
      <c r="C7" s="15" t="s">
        <v>186</v>
      </c>
      <c r="D7" s="208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26095253</v>
      </c>
      <c r="D9" s="109">
        <f>+D10+D11+D12</f>
        <v>19611700</v>
      </c>
      <c r="E9" s="109">
        <f>+E10+E11+E12</f>
        <v>19611700</v>
      </c>
    </row>
    <row r="10" spans="1:6" x14ac:dyDescent="0.25">
      <c r="A10" s="31"/>
      <c r="B10" s="34" t="s">
        <v>191</v>
      </c>
      <c r="C10" s="107">
        <v>26095253</v>
      </c>
      <c r="D10" s="107">
        <v>19611700</v>
      </c>
      <c r="E10" s="107">
        <v>19611700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26095253</v>
      </c>
      <c r="D14" s="109">
        <f>+D15+D16</f>
        <v>17097766</v>
      </c>
      <c r="E14" s="109">
        <f>+E15+E16</f>
        <v>17067073</v>
      </c>
    </row>
    <row r="15" spans="1:6" x14ac:dyDescent="0.25">
      <c r="A15" s="31"/>
      <c r="B15" s="34" t="s">
        <v>194</v>
      </c>
      <c r="C15" s="107">
        <v>26095253</v>
      </c>
      <c r="D15" s="107">
        <v>17097766</v>
      </c>
      <c r="E15" s="107">
        <v>17067073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2513934</v>
      </c>
      <c r="E22" s="109">
        <f>+E9-E14+E18</f>
        <v>2544627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2513934</v>
      </c>
      <c r="E23" s="109">
        <f>+E22-E12</f>
        <v>2544627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2513934</v>
      </c>
      <c r="E24" s="109">
        <f>+E23-E18</f>
        <v>2544627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25" t="s">
        <v>202</v>
      </c>
      <c r="B27" s="226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2513934</v>
      </c>
      <c r="E33" s="109">
        <f>+E24+E29</f>
        <v>2544627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15" t="s">
        <v>202</v>
      </c>
      <c r="B36" s="216"/>
      <c r="C36" s="219" t="s">
        <v>209</v>
      </c>
      <c r="D36" s="219" t="s">
        <v>187</v>
      </c>
      <c r="E36" s="40" t="s">
        <v>188</v>
      </c>
    </row>
    <row r="37" spans="1:5" ht="15.75" thickBot="1" x14ac:dyDescent="0.3">
      <c r="A37" s="217"/>
      <c r="B37" s="218"/>
      <c r="C37" s="220"/>
      <c r="D37" s="220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1"/>
      <c r="B46" s="223" t="s">
        <v>216</v>
      </c>
      <c r="C46" s="209">
        <f>+C39-C42</f>
        <v>0</v>
      </c>
      <c r="D46" s="209">
        <f>+D39-D42</f>
        <v>0</v>
      </c>
      <c r="E46" s="209">
        <f>+E39-E42</f>
        <v>0</v>
      </c>
    </row>
    <row r="47" spans="1:5" ht="15.75" thickBot="1" x14ac:dyDescent="0.3">
      <c r="A47" s="222"/>
      <c r="B47" s="224"/>
      <c r="C47" s="210"/>
      <c r="D47" s="210"/>
      <c r="E47" s="210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15" t="s">
        <v>202</v>
      </c>
      <c r="B49" s="216"/>
      <c r="C49" s="40" t="s">
        <v>185</v>
      </c>
      <c r="D49" s="219" t="s">
        <v>187</v>
      </c>
      <c r="E49" s="40" t="s">
        <v>188</v>
      </c>
    </row>
    <row r="50" spans="1:5" ht="15.75" thickBot="1" x14ac:dyDescent="0.3">
      <c r="A50" s="217"/>
      <c r="B50" s="218"/>
      <c r="C50" s="41" t="s">
        <v>203</v>
      </c>
      <c r="D50" s="220"/>
      <c r="E50" s="41" t="s">
        <v>204</v>
      </c>
    </row>
    <row r="51" spans="1:5" x14ac:dyDescent="0.25">
      <c r="A51" s="213"/>
      <c r="B51" s="214"/>
      <c r="C51" s="43"/>
      <c r="D51" s="43"/>
      <c r="E51" s="43"/>
    </row>
    <row r="52" spans="1:5" x14ac:dyDescent="0.25">
      <c r="A52" s="42"/>
      <c r="B52" s="43" t="s">
        <v>217</v>
      </c>
      <c r="C52" s="116">
        <v>26095253</v>
      </c>
      <c r="D52" s="116">
        <v>19611700</v>
      </c>
      <c r="E52" s="116">
        <v>19611700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26095253</v>
      </c>
      <c r="D57" s="116">
        <v>17097766</v>
      </c>
      <c r="E57" s="116">
        <v>17067073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2513934</v>
      </c>
      <c r="E61" s="118">
        <f>+E52+E53-E57+E59</f>
        <v>2544627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2513934</v>
      </c>
      <c r="E62" s="118">
        <f>+E61-E53</f>
        <v>2544627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15" t="s">
        <v>202</v>
      </c>
      <c r="B65" s="216"/>
      <c r="C65" s="219" t="s">
        <v>209</v>
      </c>
      <c r="D65" s="219" t="s">
        <v>187</v>
      </c>
      <c r="E65" s="40" t="s">
        <v>188</v>
      </c>
    </row>
    <row r="66" spans="1:5" ht="15.75" thickBot="1" x14ac:dyDescent="0.3">
      <c r="A66" s="217"/>
      <c r="B66" s="218"/>
      <c r="C66" s="220"/>
      <c r="D66" s="220"/>
      <c r="E66" s="41" t="s">
        <v>204</v>
      </c>
    </row>
    <row r="67" spans="1:5" x14ac:dyDescent="0.25">
      <c r="A67" s="213"/>
      <c r="B67" s="21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1"/>
      <c r="B78" s="223" t="s">
        <v>224</v>
      </c>
      <c r="C78" s="209">
        <f>+C77-C69</f>
        <v>0</v>
      </c>
      <c r="D78" s="209">
        <f>+D77-D69</f>
        <v>0</v>
      </c>
      <c r="E78" s="209">
        <f>+E77-E69</f>
        <v>0</v>
      </c>
    </row>
    <row r="79" spans="1:5" ht="15.75" thickBot="1" x14ac:dyDescent="0.3">
      <c r="A79" s="222"/>
      <c r="B79" s="224"/>
      <c r="C79" s="210"/>
      <c r="D79" s="210"/>
      <c r="E79" s="21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462</v>
      </c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79"/>
  <sheetViews>
    <sheetView topLeftCell="A49" workbookViewId="0">
      <selection activeCell="K68" sqref="K6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4" t="s">
        <v>435</v>
      </c>
      <c r="B1" s="175"/>
      <c r="C1" s="175"/>
      <c r="D1" s="175"/>
      <c r="E1" s="175"/>
      <c r="F1" s="175"/>
      <c r="G1" s="175"/>
      <c r="H1" s="175"/>
      <c r="I1" s="176"/>
    </row>
    <row r="2" spans="1:9" ht="12" customHeight="1" x14ac:dyDescent="0.25">
      <c r="A2" s="185" t="s">
        <v>226</v>
      </c>
      <c r="B2" s="211"/>
      <c r="C2" s="211"/>
      <c r="D2" s="211"/>
      <c r="E2" s="211"/>
      <c r="F2" s="211"/>
      <c r="G2" s="211"/>
      <c r="H2" s="211"/>
      <c r="I2" s="186"/>
    </row>
    <row r="3" spans="1:9" ht="9" customHeight="1" x14ac:dyDescent="0.25">
      <c r="A3" s="185" t="s">
        <v>468</v>
      </c>
      <c r="B3" s="211"/>
      <c r="C3" s="211"/>
      <c r="D3" s="211"/>
      <c r="E3" s="211"/>
      <c r="F3" s="211"/>
      <c r="G3" s="211"/>
      <c r="H3" s="211"/>
      <c r="I3" s="186"/>
    </row>
    <row r="4" spans="1:9" ht="9.75" customHeight="1" thickBot="1" x14ac:dyDescent="0.3">
      <c r="A4" s="187" t="s">
        <v>1</v>
      </c>
      <c r="B4" s="212"/>
      <c r="C4" s="212"/>
      <c r="D4" s="212"/>
      <c r="E4" s="212"/>
      <c r="F4" s="212"/>
      <c r="G4" s="212"/>
      <c r="H4" s="212"/>
      <c r="I4" s="188"/>
    </row>
    <row r="5" spans="1:9" ht="15.75" thickBot="1" x14ac:dyDescent="0.3">
      <c r="A5" s="174"/>
      <c r="B5" s="175"/>
      <c r="C5" s="176"/>
      <c r="D5" s="199" t="s">
        <v>227</v>
      </c>
      <c r="E5" s="200"/>
      <c r="F5" s="200"/>
      <c r="G5" s="200"/>
      <c r="H5" s="201"/>
      <c r="I5" s="219" t="s">
        <v>228</v>
      </c>
    </row>
    <row r="6" spans="1:9" x14ac:dyDescent="0.25">
      <c r="A6" s="185" t="s">
        <v>202</v>
      </c>
      <c r="B6" s="211"/>
      <c r="C6" s="186"/>
      <c r="D6" s="219" t="s">
        <v>230</v>
      </c>
      <c r="E6" s="207" t="s">
        <v>231</v>
      </c>
      <c r="F6" s="219" t="s">
        <v>232</v>
      </c>
      <c r="G6" s="219" t="s">
        <v>187</v>
      </c>
      <c r="H6" s="219" t="s">
        <v>233</v>
      </c>
      <c r="I6" s="239"/>
    </row>
    <row r="7" spans="1:9" ht="15.75" thickBot="1" x14ac:dyDescent="0.3">
      <c r="A7" s="187" t="s">
        <v>229</v>
      </c>
      <c r="B7" s="212"/>
      <c r="C7" s="188"/>
      <c r="D7" s="220"/>
      <c r="E7" s="208"/>
      <c r="F7" s="220"/>
      <c r="G7" s="220"/>
      <c r="H7" s="220"/>
      <c r="I7" s="220"/>
    </row>
    <row r="8" spans="1:9" ht="6.75" customHeight="1" x14ac:dyDescent="0.25">
      <c r="A8" s="237"/>
      <c r="B8" s="238"/>
      <c r="C8" s="238"/>
      <c r="D8" s="160"/>
      <c r="E8" s="135"/>
      <c r="F8" s="161"/>
      <c r="G8" s="135"/>
      <c r="H8" s="161"/>
      <c r="I8" s="135"/>
    </row>
    <row r="9" spans="1:9" x14ac:dyDescent="0.25">
      <c r="A9" s="230" t="s">
        <v>234</v>
      </c>
      <c r="B9" s="231"/>
      <c r="C9" s="231"/>
      <c r="D9" s="162"/>
      <c r="E9" s="58"/>
      <c r="F9" s="128"/>
      <c r="G9" s="58"/>
      <c r="H9" s="128"/>
      <c r="I9" s="58"/>
    </row>
    <row r="10" spans="1:9" x14ac:dyDescent="0.25">
      <c r="A10" s="49"/>
      <c r="B10" s="233" t="s">
        <v>235</v>
      </c>
      <c r="C10" s="233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33" t="s">
        <v>236</v>
      </c>
      <c r="C11" s="233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33" t="s">
        <v>237</v>
      </c>
      <c r="C12" s="233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33" t="s">
        <v>238</v>
      </c>
      <c r="C13" s="233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33" t="s">
        <v>239</v>
      </c>
      <c r="C14" s="233"/>
      <c r="D14" s="157">
        <v>0</v>
      </c>
      <c r="E14" s="126">
        <v>48951</v>
      </c>
      <c r="F14" s="116">
        <v>48951</v>
      </c>
      <c r="G14" s="126">
        <v>48951</v>
      </c>
      <c r="H14" s="126">
        <v>48951</v>
      </c>
      <c r="I14" s="126">
        <v>48951</v>
      </c>
    </row>
    <row r="15" spans="1:9" x14ac:dyDescent="0.25">
      <c r="A15" s="49"/>
      <c r="B15" s="233" t="s">
        <v>240</v>
      </c>
      <c r="C15" s="233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33" t="s">
        <v>241</v>
      </c>
      <c r="C16" s="233"/>
      <c r="D16" s="157">
        <v>0</v>
      </c>
      <c r="E16" s="141">
        <v>1000</v>
      </c>
      <c r="F16" s="141">
        <v>1000</v>
      </c>
      <c r="G16" s="141">
        <v>1000</v>
      </c>
      <c r="H16" s="141">
        <v>1000</v>
      </c>
      <c r="I16" s="141">
        <f t="shared" si="0"/>
        <v>1000</v>
      </c>
    </row>
    <row r="17" spans="1:9" x14ac:dyDescent="0.25">
      <c r="A17" s="236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6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33" t="s">
        <v>255</v>
      </c>
      <c r="C30" s="233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33" t="s">
        <v>261</v>
      </c>
      <c r="C36" s="233"/>
      <c r="D36" s="163">
        <v>26095253</v>
      </c>
      <c r="E36" s="126">
        <v>2263302</v>
      </c>
      <c r="F36" s="130">
        <v>28358555</v>
      </c>
      <c r="G36" s="126">
        <v>19561749</v>
      </c>
      <c r="H36" s="130">
        <v>19561749</v>
      </c>
      <c r="I36" s="126">
        <f t="shared" ref="I36" si="4">+H36-D36</f>
        <v>-6533504</v>
      </c>
      <c r="J36" s="138"/>
    </row>
    <row r="37" spans="1:10" x14ac:dyDescent="0.25">
      <c r="A37" s="49"/>
      <c r="B37" s="233" t="s">
        <v>262</v>
      </c>
      <c r="C37" s="233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33" t="s">
        <v>264</v>
      </c>
      <c r="C39" s="233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30" t="s">
        <v>267</v>
      </c>
      <c r="B43" s="231"/>
      <c r="C43" s="231"/>
      <c r="D43" s="235">
        <f>+D10+D11+D12+D13+D14+D15+D16+D17+D30+D36+D37+D39</f>
        <v>26095253</v>
      </c>
      <c r="E43" s="227">
        <f>+E10+E11+E12+E13+E14++E15+E17+E30+E36+E37+E39+E16</f>
        <v>2313253</v>
      </c>
      <c r="F43" s="228">
        <f>+F10+F11+F12+F13+F14++F15+F17+F30+F36+F37+F39+F16</f>
        <v>28408506</v>
      </c>
      <c r="G43" s="227">
        <f>+G10+G11+G12+G13+G14++G15+G17+G30+G36+G37+G39+G16</f>
        <v>19611700</v>
      </c>
      <c r="H43" s="227">
        <f>+H10+H11+H12+H13+H14++H15+H17+H30+H36+H37+H39+H16</f>
        <v>19611700</v>
      </c>
      <c r="I43" s="227">
        <f>+I10+I11+I12+I13+I14++I15+I17+I30+I36+I37+I39+I16</f>
        <v>-6483553</v>
      </c>
    </row>
    <row r="44" spans="1:10" x14ac:dyDescent="0.25">
      <c r="A44" s="230" t="s">
        <v>268</v>
      </c>
      <c r="B44" s="231"/>
      <c r="C44" s="231"/>
      <c r="D44" s="235"/>
      <c r="E44" s="227"/>
      <c r="F44" s="228"/>
      <c r="G44" s="227"/>
      <c r="H44" s="227"/>
      <c r="I44" s="227"/>
    </row>
    <row r="45" spans="1:10" x14ac:dyDescent="0.25">
      <c r="A45" s="230" t="s">
        <v>269</v>
      </c>
      <c r="B45" s="231"/>
      <c r="C45" s="231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30" t="s">
        <v>270</v>
      </c>
      <c r="B47" s="231"/>
      <c r="C47" s="231"/>
      <c r="D47" s="157"/>
      <c r="E47" s="117"/>
      <c r="F47" s="129"/>
      <c r="G47" s="117"/>
      <c r="H47" s="129"/>
      <c r="I47" s="117"/>
    </row>
    <row r="48" spans="1:10" x14ac:dyDescent="0.25">
      <c r="A48" s="49"/>
      <c r="B48" s="233" t="s">
        <v>271</v>
      </c>
      <c r="C48" s="233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33" t="s">
        <v>280</v>
      </c>
      <c r="C57" s="233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33" t="s">
        <v>285</v>
      </c>
      <c r="C62" s="233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33" t="s">
        <v>288</v>
      </c>
      <c r="C65" s="233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33" t="s">
        <v>289</v>
      </c>
      <c r="C66" s="233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2"/>
      <c r="C67" s="232"/>
      <c r="D67" s="157"/>
      <c r="E67" s="117"/>
      <c r="F67" s="129"/>
      <c r="G67" s="117"/>
      <c r="H67" s="129"/>
      <c r="I67" s="117"/>
    </row>
    <row r="68" spans="1:9" x14ac:dyDescent="0.25">
      <c r="A68" s="230" t="s">
        <v>290</v>
      </c>
      <c r="B68" s="231"/>
      <c r="C68" s="231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2"/>
      <c r="C69" s="232"/>
      <c r="D69" s="157"/>
      <c r="E69" s="117"/>
      <c r="F69" s="129"/>
      <c r="G69" s="117"/>
      <c r="H69" s="129"/>
      <c r="I69" s="117"/>
    </row>
    <row r="70" spans="1:9" x14ac:dyDescent="0.25">
      <c r="A70" s="230" t="s">
        <v>291</v>
      </c>
      <c r="B70" s="231"/>
      <c r="C70" s="231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33" t="s">
        <v>292</v>
      </c>
      <c r="C71" s="233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2"/>
      <c r="C72" s="232"/>
      <c r="D72" s="157"/>
      <c r="E72" s="117"/>
      <c r="F72" s="129"/>
      <c r="G72" s="117"/>
      <c r="H72" s="129"/>
      <c r="I72" s="117"/>
    </row>
    <row r="73" spans="1:9" x14ac:dyDescent="0.25">
      <c r="A73" s="230" t="s">
        <v>293</v>
      </c>
      <c r="B73" s="231"/>
      <c r="C73" s="231"/>
      <c r="D73" s="166">
        <f t="shared" ref="D73:I73" si="11">+D43+D68+D70</f>
        <v>26095253</v>
      </c>
      <c r="E73" s="125">
        <f t="shared" si="11"/>
        <v>2313253</v>
      </c>
      <c r="F73" s="133">
        <f t="shared" si="11"/>
        <v>28408506</v>
      </c>
      <c r="G73" s="125">
        <f t="shared" si="11"/>
        <v>19611700</v>
      </c>
      <c r="H73" s="133">
        <f t="shared" si="11"/>
        <v>19611700</v>
      </c>
      <c r="I73" s="125">
        <f t="shared" si="11"/>
        <v>-6483553</v>
      </c>
    </row>
    <row r="74" spans="1:9" ht="4.5" customHeight="1" x14ac:dyDescent="0.25">
      <c r="A74" s="51"/>
      <c r="B74" s="232"/>
      <c r="C74" s="232"/>
      <c r="D74" s="157"/>
      <c r="E74" s="117"/>
      <c r="F74" s="129"/>
      <c r="G74" s="117"/>
      <c r="H74" s="129"/>
      <c r="I74" s="117"/>
    </row>
    <row r="75" spans="1:9" x14ac:dyDescent="0.25">
      <c r="A75" s="49"/>
      <c r="B75" s="231" t="s">
        <v>294</v>
      </c>
      <c r="C75" s="231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4" t="s">
        <v>295</v>
      </c>
      <c r="C76" s="234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4" t="s">
        <v>296</v>
      </c>
      <c r="C77" s="234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1" t="s">
        <v>297</v>
      </c>
      <c r="C78" s="231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29"/>
      <c r="C79" s="229"/>
      <c r="D79" s="167"/>
      <c r="E79" s="89"/>
      <c r="F79" s="134"/>
      <c r="G79" s="89"/>
      <c r="H79" s="134"/>
      <c r="I79" s="89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163"/>
  <sheetViews>
    <sheetView topLeftCell="A148" workbookViewId="0">
      <selection activeCell="F162" sqref="F162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40"/>
    </row>
    <row r="2" spans="1:8" x14ac:dyDescent="0.25">
      <c r="A2" s="185" t="s">
        <v>298</v>
      </c>
      <c r="B2" s="211"/>
      <c r="C2" s="211"/>
      <c r="D2" s="211"/>
      <c r="E2" s="211"/>
      <c r="F2" s="211"/>
      <c r="G2" s="211"/>
      <c r="H2" s="241"/>
    </row>
    <row r="3" spans="1:8" x14ac:dyDescent="0.25">
      <c r="A3" s="185" t="s">
        <v>299</v>
      </c>
      <c r="B3" s="211"/>
      <c r="C3" s="211"/>
      <c r="D3" s="211"/>
      <c r="E3" s="211"/>
      <c r="F3" s="211"/>
      <c r="G3" s="211"/>
      <c r="H3" s="241"/>
    </row>
    <row r="4" spans="1:8" x14ac:dyDescent="0.25">
      <c r="A4" s="185" t="s">
        <v>473</v>
      </c>
      <c r="B4" s="211"/>
      <c r="C4" s="211"/>
      <c r="D4" s="211"/>
      <c r="E4" s="211"/>
      <c r="F4" s="211"/>
      <c r="G4" s="211"/>
      <c r="H4" s="241"/>
    </row>
    <row r="5" spans="1:8" ht="11.25" customHeight="1" thickBot="1" x14ac:dyDescent="0.3">
      <c r="A5" s="187" t="s">
        <v>1</v>
      </c>
      <c r="B5" s="212"/>
      <c r="C5" s="212"/>
      <c r="D5" s="212"/>
      <c r="E5" s="212"/>
      <c r="F5" s="212"/>
      <c r="G5" s="212"/>
      <c r="H5" s="242"/>
    </row>
    <row r="6" spans="1:8" ht="15.75" thickBot="1" x14ac:dyDescent="0.3">
      <c r="A6" s="174" t="s">
        <v>2</v>
      </c>
      <c r="B6" s="176"/>
      <c r="C6" s="199" t="s">
        <v>300</v>
      </c>
      <c r="D6" s="200"/>
      <c r="E6" s="200"/>
      <c r="F6" s="200"/>
      <c r="G6" s="201"/>
      <c r="H6" s="219" t="s">
        <v>301</v>
      </c>
    </row>
    <row r="7" spans="1:8" ht="18.75" thickBot="1" x14ac:dyDescent="0.3">
      <c r="A7" s="187"/>
      <c r="B7" s="18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20"/>
    </row>
    <row r="8" spans="1:8" x14ac:dyDescent="0.25">
      <c r="A8" s="243" t="s">
        <v>304</v>
      </c>
      <c r="B8" s="244"/>
      <c r="C8" s="125">
        <f>+C9+C17+C27+C37+C47+C57+C61+C70+C74+C86</f>
        <v>26095253</v>
      </c>
      <c r="D8" s="125">
        <f>+D9+D17+D27+D37+D47+D57+D61+D70+D74</f>
        <v>2313253</v>
      </c>
      <c r="E8" s="125">
        <f>+E9+E17+E27+E37+E47+E57+E61+E70+E74+E86</f>
        <v>28408506</v>
      </c>
      <c r="F8" s="152">
        <f t="shared" ref="F8:G8" si="0">+F9+F17+F27+F37+F47+F57+F61+F70+F74+F86</f>
        <v>17097766</v>
      </c>
      <c r="G8" s="125">
        <f t="shared" si="0"/>
        <v>17067073</v>
      </c>
      <c r="H8" s="118">
        <f t="shared" ref="H8:H36" si="1">+E8-F8</f>
        <v>11310740</v>
      </c>
    </row>
    <row r="9" spans="1:8" x14ac:dyDescent="0.25">
      <c r="A9" s="236" t="s">
        <v>305</v>
      </c>
      <c r="B9" s="245"/>
      <c r="C9" s="125">
        <f>+C10+C11+C12+C13+C14+C15+C16</f>
        <v>22217378</v>
      </c>
      <c r="D9" s="125">
        <f t="shared" ref="D9:G9" si="2">+D10+D11+D12+D13+D14+D15+D16</f>
        <v>0</v>
      </c>
      <c r="E9" s="125">
        <f t="shared" si="2"/>
        <v>22217378</v>
      </c>
      <c r="F9" s="125">
        <f t="shared" si="2"/>
        <v>13063657</v>
      </c>
      <c r="G9" s="125">
        <f t="shared" si="2"/>
        <v>13063657</v>
      </c>
      <c r="H9" s="125">
        <f t="shared" si="1"/>
        <v>9153721</v>
      </c>
    </row>
    <row r="10" spans="1:8" x14ac:dyDescent="0.25">
      <c r="A10" s="49"/>
      <c r="B10" s="50" t="s">
        <v>306</v>
      </c>
      <c r="C10" s="126">
        <v>8750465</v>
      </c>
      <c r="D10" s="139">
        <v>0</v>
      </c>
      <c r="E10" s="126">
        <v>8750465</v>
      </c>
      <c r="F10" s="126">
        <v>6162789</v>
      </c>
      <c r="G10" s="126">
        <v>6162789</v>
      </c>
      <c r="H10" s="126">
        <f t="shared" si="1"/>
        <v>2587676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12785401</v>
      </c>
      <c r="D12" s="139">
        <v>0</v>
      </c>
      <c r="E12" s="126">
        <v>12785401</v>
      </c>
      <c r="F12" s="126">
        <v>6592557</v>
      </c>
      <c r="G12" s="126">
        <v>6592557</v>
      </c>
      <c r="H12" s="126">
        <f t="shared" si="1"/>
        <v>6192844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681512</v>
      </c>
      <c r="D14" s="114">
        <v>0</v>
      </c>
      <c r="E14" s="126">
        <v>681512</v>
      </c>
      <c r="F14" s="126">
        <v>308311</v>
      </c>
      <c r="G14" s="126">
        <v>308311</v>
      </c>
      <c r="H14" s="126">
        <f t="shared" si="1"/>
        <v>373201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6" t="s">
        <v>313</v>
      </c>
      <c r="B17" s="245"/>
      <c r="C17" s="125">
        <f t="shared" ref="C17:H17" si="3">+C18+C19+C20+C21+C22+C23+C24+C25+C26</f>
        <v>1205330</v>
      </c>
      <c r="D17" s="152">
        <f t="shared" si="3"/>
        <v>397373</v>
      </c>
      <c r="E17" s="152">
        <f t="shared" si="3"/>
        <v>1602703</v>
      </c>
      <c r="F17" s="152">
        <f t="shared" si="3"/>
        <v>1079500</v>
      </c>
      <c r="G17" s="125">
        <f t="shared" si="3"/>
        <v>1079500</v>
      </c>
      <c r="H17" s="125">
        <f t="shared" si="3"/>
        <v>523203</v>
      </c>
    </row>
    <row r="18" spans="1:8" x14ac:dyDescent="0.25">
      <c r="A18" s="49"/>
      <c r="B18" s="50" t="s">
        <v>314</v>
      </c>
      <c r="C18" s="126">
        <v>567400</v>
      </c>
      <c r="D18" s="139">
        <v>260000</v>
      </c>
      <c r="E18" s="139">
        <v>827400</v>
      </c>
      <c r="F18" s="139">
        <v>501758</v>
      </c>
      <c r="G18" s="139">
        <v>501758</v>
      </c>
      <c r="H18" s="139">
        <f t="shared" si="1"/>
        <v>325642</v>
      </c>
    </row>
    <row r="19" spans="1:8" x14ac:dyDescent="0.25">
      <c r="A19" s="49"/>
      <c r="B19" s="50" t="s">
        <v>315</v>
      </c>
      <c r="C19" s="126">
        <v>116680</v>
      </c>
      <c r="D19" s="139">
        <v>0</v>
      </c>
      <c r="E19" s="139">
        <v>116680</v>
      </c>
      <c r="F19" s="139">
        <v>79704</v>
      </c>
      <c r="G19" s="139">
        <v>79704</v>
      </c>
      <c r="H19" s="139">
        <f t="shared" si="1"/>
        <v>36976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29260</v>
      </c>
      <c r="D21" s="139">
        <v>114236</v>
      </c>
      <c r="E21" s="139">
        <v>143496</v>
      </c>
      <c r="F21" s="139">
        <v>128945</v>
      </c>
      <c r="G21" s="139">
        <v>128945</v>
      </c>
      <c r="H21" s="139">
        <f t="shared" si="1"/>
        <v>14551</v>
      </c>
    </row>
    <row r="22" spans="1:8" x14ac:dyDescent="0.25">
      <c r="A22" s="49"/>
      <c r="B22" s="50" t="s">
        <v>318</v>
      </c>
      <c r="C22" s="153">
        <v>15970</v>
      </c>
      <c r="D22" s="139">
        <v>0</v>
      </c>
      <c r="E22" s="139">
        <v>15970</v>
      </c>
      <c r="F22" s="139">
        <v>3705</v>
      </c>
      <c r="G22" s="139">
        <v>3705</v>
      </c>
      <c r="H22" s="139">
        <f t="shared" si="1"/>
        <v>12265</v>
      </c>
    </row>
    <row r="23" spans="1:8" x14ac:dyDescent="0.25">
      <c r="A23" s="49"/>
      <c r="B23" s="50" t="s">
        <v>319</v>
      </c>
      <c r="C23" s="153">
        <v>372000</v>
      </c>
      <c r="D23" s="139">
        <v>5000</v>
      </c>
      <c r="E23" s="139">
        <v>377000</v>
      </c>
      <c r="F23" s="139">
        <v>298500</v>
      </c>
      <c r="G23" s="139">
        <v>298500</v>
      </c>
      <c r="H23" s="139">
        <f t="shared" si="1"/>
        <v>78500</v>
      </c>
    </row>
    <row r="24" spans="1:8" x14ac:dyDescent="0.25">
      <c r="A24" s="49"/>
      <c r="B24" s="50" t="s">
        <v>320</v>
      </c>
      <c r="C24" s="153">
        <v>40000</v>
      </c>
      <c r="D24" s="139">
        <v>10547</v>
      </c>
      <c r="E24" s="139">
        <v>50547</v>
      </c>
      <c r="F24" s="139">
        <v>50547</v>
      </c>
      <c r="G24" s="139">
        <v>50547</v>
      </c>
      <c r="H24" s="139">
        <f t="shared" si="1"/>
        <v>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64020</v>
      </c>
      <c r="D26" s="139">
        <v>7590</v>
      </c>
      <c r="E26" s="139">
        <v>71610</v>
      </c>
      <c r="F26" s="139">
        <v>16341</v>
      </c>
      <c r="G26" s="139">
        <v>16341</v>
      </c>
      <c r="H26" s="139">
        <f t="shared" si="1"/>
        <v>55269</v>
      </c>
    </row>
    <row r="27" spans="1:8" x14ac:dyDescent="0.25">
      <c r="A27" s="236" t="s">
        <v>323</v>
      </c>
      <c r="B27" s="245"/>
      <c r="C27" s="152">
        <f t="shared" ref="C27:H27" si="4">+C28+C29+C30+C31+C32+C33+C34+C35+C36</f>
        <v>2452545</v>
      </c>
      <c r="D27" s="154">
        <f t="shared" si="4"/>
        <v>1076067</v>
      </c>
      <c r="E27" s="154">
        <f t="shared" si="4"/>
        <v>3528612</v>
      </c>
      <c r="F27" s="152">
        <f t="shared" si="4"/>
        <v>1931162</v>
      </c>
      <c r="G27" s="152">
        <f t="shared" si="4"/>
        <v>1900469</v>
      </c>
      <c r="H27" s="155">
        <f t="shared" si="4"/>
        <v>1597450</v>
      </c>
    </row>
    <row r="28" spans="1:8" x14ac:dyDescent="0.25">
      <c r="A28" s="49"/>
      <c r="B28" s="50" t="s">
        <v>324</v>
      </c>
      <c r="C28" s="153">
        <v>244240</v>
      </c>
      <c r="D28" s="139">
        <v>88830</v>
      </c>
      <c r="E28" s="139">
        <v>333070</v>
      </c>
      <c r="F28" s="139">
        <v>186085</v>
      </c>
      <c r="G28" s="139">
        <v>186085</v>
      </c>
      <c r="H28" s="139">
        <f t="shared" si="1"/>
        <v>146985</v>
      </c>
    </row>
    <row r="29" spans="1:8" x14ac:dyDescent="0.25">
      <c r="A29" s="49"/>
      <c r="B29" s="50" t="s">
        <v>325</v>
      </c>
      <c r="C29" s="153">
        <v>262250</v>
      </c>
      <c r="D29" s="139">
        <v>0</v>
      </c>
      <c r="E29" s="139">
        <v>262250</v>
      </c>
      <c r="F29" s="139">
        <v>167086</v>
      </c>
      <c r="G29" s="139">
        <v>167086</v>
      </c>
      <c r="H29" s="139">
        <f t="shared" si="1"/>
        <v>95164</v>
      </c>
    </row>
    <row r="30" spans="1:8" x14ac:dyDescent="0.25">
      <c r="A30" s="49"/>
      <c r="B30" s="50" t="s">
        <v>326</v>
      </c>
      <c r="C30" s="153">
        <v>197000</v>
      </c>
      <c r="D30" s="139">
        <v>94695</v>
      </c>
      <c r="E30" s="139">
        <v>291695</v>
      </c>
      <c r="F30" s="139">
        <v>55502</v>
      </c>
      <c r="G30" s="139">
        <v>55502</v>
      </c>
      <c r="H30" s="139">
        <f t="shared" si="1"/>
        <v>236193</v>
      </c>
    </row>
    <row r="31" spans="1:8" x14ac:dyDescent="0.25">
      <c r="A31" s="49"/>
      <c r="B31" s="50" t="s">
        <v>327</v>
      </c>
      <c r="C31" s="153">
        <v>149400</v>
      </c>
      <c r="D31" s="139">
        <v>20311</v>
      </c>
      <c r="E31" s="139">
        <v>169711</v>
      </c>
      <c r="F31" s="139">
        <v>152681</v>
      </c>
      <c r="G31" s="139">
        <v>152681</v>
      </c>
      <c r="H31" s="139">
        <f t="shared" si="1"/>
        <v>17030</v>
      </c>
    </row>
    <row r="32" spans="1:8" x14ac:dyDescent="0.25">
      <c r="A32" s="49"/>
      <c r="B32" s="50" t="s">
        <v>328</v>
      </c>
      <c r="C32" s="126">
        <v>311800</v>
      </c>
      <c r="D32" s="139">
        <v>348034</v>
      </c>
      <c r="E32" s="139">
        <v>659834</v>
      </c>
      <c r="F32" s="139">
        <v>171305</v>
      </c>
      <c r="G32" s="139">
        <v>171305</v>
      </c>
      <c r="H32" s="139">
        <f t="shared" si="1"/>
        <v>488529</v>
      </c>
    </row>
    <row r="33" spans="1:8" x14ac:dyDescent="0.25">
      <c r="A33" s="49"/>
      <c r="B33" s="50" t="s">
        <v>329</v>
      </c>
      <c r="C33" s="126">
        <v>257000</v>
      </c>
      <c r="D33" s="139">
        <v>0</v>
      </c>
      <c r="E33" s="139">
        <v>257000</v>
      </c>
      <c r="F33" s="139">
        <v>245610</v>
      </c>
      <c r="G33" s="139">
        <v>245610</v>
      </c>
      <c r="H33" s="139">
        <f t="shared" si="1"/>
        <v>11390</v>
      </c>
    </row>
    <row r="34" spans="1:8" x14ac:dyDescent="0.25">
      <c r="A34" s="49"/>
      <c r="B34" s="50" t="s">
        <v>330</v>
      </c>
      <c r="C34" s="126">
        <v>80300</v>
      </c>
      <c r="D34" s="139">
        <v>199980</v>
      </c>
      <c r="E34" s="139">
        <v>280280</v>
      </c>
      <c r="F34" s="139">
        <v>256592</v>
      </c>
      <c r="G34" s="139">
        <v>256592</v>
      </c>
      <c r="H34" s="139">
        <f t="shared" si="1"/>
        <v>23688</v>
      </c>
    </row>
    <row r="35" spans="1:8" x14ac:dyDescent="0.25">
      <c r="A35" s="49"/>
      <c r="B35" s="50" t="s">
        <v>331</v>
      </c>
      <c r="C35" s="126">
        <v>207000</v>
      </c>
      <c r="D35" s="139">
        <v>301246</v>
      </c>
      <c r="E35" s="139">
        <v>508246</v>
      </c>
      <c r="F35" s="139">
        <v>394794</v>
      </c>
      <c r="G35" s="139">
        <v>394794</v>
      </c>
      <c r="H35" s="139">
        <f t="shared" si="1"/>
        <v>113452</v>
      </c>
    </row>
    <row r="36" spans="1:8" x14ac:dyDescent="0.25">
      <c r="A36" s="49"/>
      <c r="B36" s="50" t="s">
        <v>332</v>
      </c>
      <c r="C36" s="126">
        <v>743555</v>
      </c>
      <c r="D36" s="139">
        <v>22971</v>
      </c>
      <c r="E36" s="139">
        <v>766526</v>
      </c>
      <c r="F36" s="139">
        <v>301507</v>
      </c>
      <c r="G36" s="139">
        <v>270814</v>
      </c>
      <c r="H36" s="139">
        <f t="shared" si="1"/>
        <v>465019</v>
      </c>
    </row>
    <row r="37" spans="1:8" ht="22.5" customHeight="1" x14ac:dyDescent="0.25">
      <c r="A37" s="246" t="s">
        <v>333</v>
      </c>
      <c r="B37" s="247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6" t="s">
        <v>343</v>
      </c>
      <c r="B47" s="245"/>
      <c r="C47" s="154">
        <f t="shared" ref="C47:H47" si="7">+C48+C49+C50+C51+C52+C53+C54+C55+C56</f>
        <v>220000</v>
      </c>
      <c r="D47" s="154">
        <f t="shared" si="7"/>
        <v>839813</v>
      </c>
      <c r="E47" s="154">
        <f t="shared" si="7"/>
        <v>1059813</v>
      </c>
      <c r="F47" s="154">
        <f t="shared" si="7"/>
        <v>1023447</v>
      </c>
      <c r="G47" s="154">
        <f t="shared" si="7"/>
        <v>1023447</v>
      </c>
      <c r="H47" s="154">
        <f t="shared" si="7"/>
        <v>36366</v>
      </c>
    </row>
    <row r="48" spans="1:8" x14ac:dyDescent="0.25">
      <c r="A48" s="49"/>
      <c r="B48" s="50" t="s">
        <v>344</v>
      </c>
      <c r="C48" s="141">
        <v>220000</v>
      </c>
      <c r="D48" s="139">
        <v>184790</v>
      </c>
      <c r="E48" s="139">
        <v>404790</v>
      </c>
      <c r="F48" s="139">
        <v>368424</v>
      </c>
      <c r="G48" s="139">
        <v>368424</v>
      </c>
      <c r="H48" s="139">
        <f t="shared" si="6"/>
        <v>36366</v>
      </c>
    </row>
    <row r="49" spans="1:8" x14ac:dyDescent="0.25">
      <c r="A49" s="49"/>
      <c r="B49" s="50" t="s">
        <v>345</v>
      </c>
      <c r="C49" s="117">
        <v>0</v>
      </c>
      <c r="D49" s="141">
        <v>31133</v>
      </c>
      <c r="E49" s="141">
        <v>31133</v>
      </c>
      <c r="F49" s="141">
        <v>31133</v>
      </c>
      <c r="G49" s="141">
        <v>31133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623890</v>
      </c>
      <c r="E51" s="141">
        <v>623890</v>
      </c>
      <c r="F51" s="141">
        <v>623890</v>
      </c>
      <c r="G51" s="141">
        <v>623890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6" t="s">
        <v>353</v>
      </c>
      <c r="B57" s="245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6" t="s">
        <v>357</v>
      </c>
      <c r="B61" s="245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6" t="s">
        <v>366</v>
      </c>
      <c r="B70" s="245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6" t="s">
        <v>370</v>
      </c>
      <c r="B74" s="245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8"/>
      <c r="B82" s="249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50"/>
      <c r="B86" s="251"/>
      <c r="C86" s="252">
        <f t="shared" ref="C86:H86" si="12">+C88+C96+C106+C116+C126+C136+C140+C149+C153</f>
        <v>0</v>
      </c>
      <c r="D86" s="252">
        <f t="shared" si="12"/>
        <v>0</v>
      </c>
      <c r="E86" s="252">
        <f t="shared" si="12"/>
        <v>0</v>
      </c>
      <c r="F86" s="252">
        <f t="shared" si="12"/>
        <v>0</v>
      </c>
      <c r="G86" s="252">
        <f t="shared" si="12"/>
        <v>0</v>
      </c>
      <c r="H86" s="252">
        <f t="shared" si="12"/>
        <v>0</v>
      </c>
    </row>
    <row r="87" spans="1:8" x14ac:dyDescent="0.25">
      <c r="A87" s="230" t="s">
        <v>440</v>
      </c>
      <c r="B87" s="253"/>
      <c r="C87" s="209"/>
      <c r="D87" s="209"/>
      <c r="E87" s="209"/>
      <c r="F87" s="209"/>
      <c r="G87" s="209"/>
      <c r="H87" s="209"/>
    </row>
    <row r="88" spans="1:8" x14ac:dyDescent="0.25">
      <c r="A88" s="236" t="s">
        <v>305</v>
      </c>
      <c r="B88" s="245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6" t="s">
        <v>313</v>
      </c>
      <c r="B96" s="245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6" t="s">
        <v>323</v>
      </c>
      <c r="B106" s="245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6" t="s">
        <v>333</v>
      </c>
      <c r="B116" s="247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6" t="s">
        <v>343</v>
      </c>
      <c r="B126" s="245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6" t="s">
        <v>353</v>
      </c>
      <c r="B136" s="245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6" t="s">
        <v>357</v>
      </c>
      <c r="B140" s="245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6" t="s">
        <v>366</v>
      </c>
      <c r="B149" s="245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6" t="s">
        <v>370</v>
      </c>
      <c r="B153" s="245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30" t="s">
        <v>383</v>
      </c>
      <c r="B162" s="253"/>
      <c r="C162" s="125">
        <f t="shared" ref="C162:H162" si="24">+C8+C86</f>
        <v>26095253</v>
      </c>
      <c r="D162" s="125">
        <f>+D8+D86</f>
        <v>2313253</v>
      </c>
      <c r="E162" s="125">
        <f>+E8+E86</f>
        <v>28408506</v>
      </c>
      <c r="F162" s="152">
        <f t="shared" si="24"/>
        <v>17097766</v>
      </c>
      <c r="G162" s="152">
        <f t="shared" si="24"/>
        <v>17067073</v>
      </c>
      <c r="H162" s="125">
        <f t="shared" si="24"/>
        <v>11310740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39"/>
  <sheetViews>
    <sheetView topLeftCell="A22" workbookViewId="0">
      <selection activeCell="K25" sqref="K2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05" t="s">
        <v>437</v>
      </c>
      <c r="B1" s="257"/>
      <c r="C1" s="257"/>
      <c r="D1" s="257"/>
      <c r="E1" s="257"/>
      <c r="F1" s="257"/>
      <c r="G1" s="206"/>
    </row>
    <row r="2" spans="1:11" x14ac:dyDescent="0.25">
      <c r="A2" s="177" t="s">
        <v>298</v>
      </c>
      <c r="B2" s="178"/>
      <c r="C2" s="178"/>
      <c r="D2" s="178"/>
      <c r="E2" s="178"/>
      <c r="F2" s="178"/>
      <c r="G2" s="179"/>
    </row>
    <row r="3" spans="1:11" x14ac:dyDescent="0.25">
      <c r="A3" s="177" t="s">
        <v>378</v>
      </c>
      <c r="B3" s="178"/>
      <c r="C3" s="178"/>
      <c r="D3" s="178"/>
      <c r="E3" s="178"/>
      <c r="F3" s="178"/>
      <c r="G3" s="179"/>
    </row>
    <row r="4" spans="1:11" x14ac:dyDescent="0.25">
      <c r="A4" s="177" t="s">
        <v>468</v>
      </c>
      <c r="B4" s="178"/>
      <c r="C4" s="178"/>
      <c r="D4" s="178"/>
      <c r="E4" s="178"/>
      <c r="F4" s="178"/>
      <c r="G4" s="179"/>
    </row>
    <row r="5" spans="1:11" ht="15.75" thickBot="1" x14ac:dyDescent="0.3">
      <c r="A5" s="180" t="s">
        <v>1</v>
      </c>
      <c r="B5" s="181"/>
      <c r="C5" s="181"/>
      <c r="D5" s="181"/>
      <c r="E5" s="181"/>
      <c r="F5" s="181"/>
      <c r="G5" s="182"/>
    </row>
    <row r="6" spans="1:11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1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11" x14ac:dyDescent="0.25">
      <c r="A8" s="4" t="s">
        <v>379</v>
      </c>
      <c r="B8" s="255">
        <f t="shared" ref="B8:G8" si="0">+B10+B11+B12+B13+B14+B15+B16+B17+B18+B19</f>
        <v>26095253</v>
      </c>
      <c r="C8" s="255">
        <f t="shared" si="0"/>
        <v>2313253</v>
      </c>
      <c r="D8" s="255">
        <f t="shared" si="0"/>
        <v>28408506</v>
      </c>
      <c r="E8" s="255">
        <f t="shared" si="0"/>
        <v>17097766</v>
      </c>
      <c r="F8" s="255">
        <f t="shared" si="0"/>
        <v>17067073</v>
      </c>
      <c r="G8" s="255">
        <f t="shared" si="0"/>
        <v>11310740</v>
      </c>
    </row>
    <row r="9" spans="1:11" x14ac:dyDescent="0.25">
      <c r="A9" s="4" t="s">
        <v>380</v>
      </c>
      <c r="B9" s="256"/>
      <c r="C9" s="256"/>
      <c r="D9" s="256"/>
      <c r="E9" s="256"/>
      <c r="F9" s="256"/>
      <c r="G9" s="256"/>
    </row>
    <row r="10" spans="1:11" x14ac:dyDescent="0.25">
      <c r="A10" s="3" t="s">
        <v>438</v>
      </c>
      <c r="B10" s="107">
        <v>5245887</v>
      </c>
      <c r="C10" s="142">
        <v>322911</v>
      </c>
      <c r="D10" s="107">
        <v>5568798</v>
      </c>
      <c r="E10" s="107">
        <v>3629454</v>
      </c>
      <c r="F10" s="107">
        <v>3629454</v>
      </c>
      <c r="G10" s="158">
        <f>+D10-E10</f>
        <v>1939344</v>
      </c>
    </row>
    <row r="11" spans="1:11" x14ac:dyDescent="0.25">
      <c r="A11" s="3" t="s">
        <v>439</v>
      </c>
      <c r="B11" s="107">
        <v>1959327</v>
      </c>
      <c r="C11" s="142"/>
      <c r="D11" s="107">
        <v>1959327</v>
      </c>
      <c r="E11" s="107">
        <v>1237121</v>
      </c>
      <c r="F11" s="107">
        <v>1237121</v>
      </c>
      <c r="G11" s="158">
        <f t="shared" ref="G11:G26" si="1">+D11-E11</f>
        <v>722206</v>
      </c>
    </row>
    <row r="12" spans="1:11" x14ac:dyDescent="0.25">
      <c r="A12" s="3" t="s">
        <v>453</v>
      </c>
      <c r="B12" s="107">
        <v>3529293</v>
      </c>
      <c r="C12" s="168"/>
      <c r="D12" s="107">
        <v>3529293</v>
      </c>
      <c r="E12" s="158">
        <v>1925227</v>
      </c>
      <c r="F12" s="158">
        <v>1925227</v>
      </c>
      <c r="G12" s="158">
        <f t="shared" si="1"/>
        <v>1604066</v>
      </c>
      <c r="H12" s="138"/>
      <c r="I12" s="138"/>
      <c r="K12" s="159"/>
    </row>
    <row r="13" spans="1:11" x14ac:dyDescent="0.25">
      <c r="A13" s="3" t="s">
        <v>454</v>
      </c>
      <c r="B13" s="107">
        <v>3128998</v>
      </c>
      <c r="C13" s="168"/>
      <c r="D13" s="107">
        <v>3128998</v>
      </c>
      <c r="E13" s="158">
        <v>1652553</v>
      </c>
      <c r="F13" s="158">
        <v>1652553</v>
      </c>
      <c r="G13" s="158">
        <f t="shared" si="1"/>
        <v>1476445</v>
      </c>
      <c r="I13" s="138"/>
    </row>
    <row r="14" spans="1:11" ht="18" x14ac:dyDescent="0.25">
      <c r="A14" s="3" t="s">
        <v>456</v>
      </c>
      <c r="B14" s="107">
        <v>998788</v>
      </c>
      <c r="C14" s="168"/>
      <c r="D14" s="107">
        <v>998788</v>
      </c>
      <c r="E14" s="158">
        <v>600814</v>
      </c>
      <c r="F14" s="158">
        <v>600814</v>
      </c>
      <c r="G14" s="158">
        <f t="shared" si="1"/>
        <v>397974</v>
      </c>
      <c r="I14" s="138"/>
    </row>
    <row r="15" spans="1:11" x14ac:dyDescent="0.25">
      <c r="A15" s="3" t="s">
        <v>457</v>
      </c>
      <c r="B15" s="107">
        <v>0</v>
      </c>
      <c r="C15" s="168"/>
      <c r="D15" s="107">
        <v>0</v>
      </c>
      <c r="E15" s="158">
        <v>0</v>
      </c>
      <c r="F15" s="158">
        <v>0</v>
      </c>
      <c r="G15" s="158">
        <f t="shared" si="1"/>
        <v>0</v>
      </c>
      <c r="I15" s="138"/>
    </row>
    <row r="16" spans="1:11" x14ac:dyDescent="0.25">
      <c r="A16" s="3" t="s">
        <v>458</v>
      </c>
      <c r="B16" s="107">
        <v>3489162</v>
      </c>
      <c r="C16" s="168"/>
      <c r="D16" s="107">
        <v>3489162</v>
      </c>
      <c r="E16" s="158">
        <v>2316514</v>
      </c>
      <c r="F16" s="158">
        <v>2316514</v>
      </c>
      <c r="G16" s="158">
        <f t="shared" si="1"/>
        <v>1172648</v>
      </c>
      <c r="I16" s="138"/>
    </row>
    <row r="17" spans="1:9" x14ac:dyDescent="0.25">
      <c r="A17" s="3" t="s">
        <v>459</v>
      </c>
      <c r="B17" s="107">
        <v>6818225</v>
      </c>
      <c r="C17" s="168">
        <v>1990342</v>
      </c>
      <c r="D17" s="107">
        <v>8808567</v>
      </c>
      <c r="E17" s="158">
        <v>5153742</v>
      </c>
      <c r="F17" s="158">
        <v>5123049</v>
      </c>
      <c r="G17" s="158">
        <f t="shared" si="1"/>
        <v>3654825</v>
      </c>
      <c r="I17" s="138"/>
    </row>
    <row r="18" spans="1:9" x14ac:dyDescent="0.25">
      <c r="A18" s="3" t="s">
        <v>460</v>
      </c>
      <c r="B18" s="107">
        <v>525131</v>
      </c>
      <c r="C18" s="168"/>
      <c r="D18" s="107">
        <v>525131</v>
      </c>
      <c r="E18" s="158">
        <v>330723</v>
      </c>
      <c r="F18" s="158">
        <v>330723</v>
      </c>
      <c r="G18" s="158">
        <f t="shared" si="1"/>
        <v>194408</v>
      </c>
    </row>
    <row r="19" spans="1:9" x14ac:dyDescent="0.25">
      <c r="A19" s="3" t="s">
        <v>461</v>
      </c>
      <c r="B19" s="107">
        <v>400442</v>
      </c>
      <c r="C19" s="168"/>
      <c r="D19" s="107">
        <v>400442</v>
      </c>
      <c r="E19" s="158">
        <v>251618</v>
      </c>
      <c r="F19" s="158">
        <v>251618</v>
      </c>
      <c r="G19" s="158">
        <f t="shared" si="1"/>
        <v>148824</v>
      </c>
    </row>
    <row r="20" spans="1:9" x14ac:dyDescent="0.25">
      <c r="A20" s="3" t="s">
        <v>455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4">
        <f>+B29+B30+B31+B32+B33+B34+B35+B36</f>
        <v>0</v>
      </c>
      <c r="C27" s="254">
        <f>+C29+C30+C31+C32+C33+C34+C35+C36</f>
        <v>0</v>
      </c>
      <c r="D27" s="254">
        <f>+D29+D30+D31+D32+D33+D34+D35+D36</f>
        <v>0</v>
      </c>
      <c r="E27" s="254">
        <f>+E29+E30+E31+E32+E33+E34+E35+E36</f>
        <v>0</v>
      </c>
      <c r="F27" s="254">
        <f>+F29+F30+F31+F32+F33+F34+F35+F36</f>
        <v>0</v>
      </c>
      <c r="G27" s="254">
        <f>+D27-E27</f>
        <v>0</v>
      </c>
    </row>
    <row r="28" spans="1:9" x14ac:dyDescent="0.25">
      <c r="A28" s="24" t="s">
        <v>382</v>
      </c>
      <c r="B28" s="254"/>
      <c r="C28" s="254"/>
      <c r="D28" s="254"/>
      <c r="E28" s="254"/>
      <c r="F28" s="254"/>
      <c r="G28" s="254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26095253</v>
      </c>
      <c r="C38" s="143">
        <f t="shared" si="3"/>
        <v>2313253</v>
      </c>
      <c r="D38" s="109">
        <f t="shared" si="3"/>
        <v>28408506</v>
      </c>
      <c r="E38" s="171">
        <f t="shared" si="3"/>
        <v>17097766</v>
      </c>
      <c r="F38" s="171">
        <f t="shared" si="3"/>
        <v>17067073</v>
      </c>
      <c r="G38" s="109">
        <f t="shared" si="3"/>
        <v>11310740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H110"/>
  <sheetViews>
    <sheetView workbookViewId="0">
      <selection activeCell="G13" sqref="G1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4" t="s">
        <v>437</v>
      </c>
      <c r="B1" s="175"/>
      <c r="C1" s="175"/>
      <c r="D1" s="175"/>
      <c r="E1" s="175"/>
      <c r="F1" s="175"/>
      <c r="G1" s="175"/>
      <c r="H1" s="240"/>
    </row>
    <row r="2" spans="1:8" x14ac:dyDescent="0.25">
      <c r="A2" s="185" t="s">
        <v>298</v>
      </c>
      <c r="B2" s="211"/>
      <c r="C2" s="211"/>
      <c r="D2" s="211"/>
      <c r="E2" s="211"/>
      <c r="F2" s="211"/>
      <c r="G2" s="211"/>
      <c r="H2" s="241"/>
    </row>
    <row r="3" spans="1:8" x14ac:dyDescent="0.25">
      <c r="A3" s="185" t="s">
        <v>384</v>
      </c>
      <c r="B3" s="211"/>
      <c r="C3" s="211"/>
      <c r="D3" s="211"/>
      <c r="E3" s="211"/>
      <c r="F3" s="211"/>
      <c r="G3" s="211"/>
      <c r="H3" s="241"/>
    </row>
    <row r="4" spans="1:8" x14ac:dyDescent="0.25">
      <c r="A4" s="185" t="s">
        <v>468</v>
      </c>
      <c r="B4" s="211"/>
      <c r="C4" s="211"/>
      <c r="D4" s="211"/>
      <c r="E4" s="211"/>
      <c r="F4" s="211"/>
      <c r="G4" s="211"/>
      <c r="H4" s="241"/>
    </row>
    <row r="5" spans="1:8" ht="15.75" thickBot="1" x14ac:dyDescent="0.3">
      <c r="A5" s="187" t="s">
        <v>1</v>
      </c>
      <c r="B5" s="212"/>
      <c r="C5" s="212"/>
      <c r="D5" s="212"/>
      <c r="E5" s="212"/>
      <c r="F5" s="212"/>
      <c r="G5" s="212"/>
      <c r="H5" s="242"/>
    </row>
    <row r="6" spans="1:8" ht="15.75" thickBot="1" x14ac:dyDescent="0.3">
      <c r="A6" s="174" t="s">
        <v>2</v>
      </c>
      <c r="B6" s="176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187"/>
      <c r="B7" s="18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197"/>
      <c r="B8" s="258"/>
      <c r="C8" s="60"/>
      <c r="D8" s="60"/>
      <c r="E8" s="60"/>
      <c r="F8" s="60"/>
      <c r="G8" s="60"/>
      <c r="H8" s="60"/>
    </row>
    <row r="9" spans="1:8" ht="16.5" customHeight="1" x14ac:dyDescent="0.25">
      <c r="A9" s="259" t="s">
        <v>385</v>
      </c>
      <c r="B9" s="260"/>
      <c r="C9" s="109">
        <f>+C10+C20+C29+C40</f>
        <v>26095253</v>
      </c>
      <c r="D9" s="143">
        <f>+D10+D20+D29+D40</f>
        <v>2313253</v>
      </c>
      <c r="E9" s="109">
        <f>+E10+E20+E29+E40</f>
        <v>28408506</v>
      </c>
      <c r="F9" s="109">
        <f>+F10+F20+F29+F40</f>
        <v>17097766</v>
      </c>
      <c r="G9" s="109">
        <f>+G10+G20+G29+G40</f>
        <v>17067073</v>
      </c>
      <c r="H9" s="118">
        <f>+E9-F9</f>
        <v>11310740</v>
      </c>
    </row>
    <row r="10" spans="1:8" x14ac:dyDescent="0.25">
      <c r="A10" s="230" t="s">
        <v>386</v>
      </c>
      <c r="B10" s="253"/>
      <c r="C10" s="109">
        <f>+C11+C12+C13+C14+C15+C16+C17+C18</f>
        <v>26095253</v>
      </c>
      <c r="D10" s="144">
        <f>+D11+D12+D13+D14+D15+D16+D17+D18</f>
        <v>2313253</v>
      </c>
      <c r="E10" s="144">
        <f>+E11+E12+E13+E14+E15+E16+E17+E18</f>
        <v>28408506</v>
      </c>
      <c r="F10" s="144">
        <f>+F11+F12+F13+F14+F15+F16+F17+F18</f>
        <v>17097766</v>
      </c>
      <c r="G10" s="144">
        <f>+G11+G12+G13+G14+G15+G16+G17+G18</f>
        <v>17067073</v>
      </c>
      <c r="H10" s="118">
        <f>+E10-F10</f>
        <v>11310740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26095253</v>
      </c>
      <c r="D12" s="145">
        <v>2313253</v>
      </c>
      <c r="E12" s="116">
        <v>28408506</v>
      </c>
      <c r="F12" s="116">
        <v>17097766</v>
      </c>
      <c r="G12" s="116">
        <v>17067073</v>
      </c>
      <c r="H12" s="116">
        <f t="shared" ref="H12:H18" si="0">+E12-F12</f>
        <v>11310740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30" t="s">
        <v>395</v>
      </c>
      <c r="B20" s="253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30" t="s">
        <v>403</v>
      </c>
      <c r="B29" s="253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9" t="s">
        <v>413</v>
      </c>
      <c r="B40" s="261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30" t="s">
        <v>418</v>
      </c>
      <c r="B46" s="253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30" t="s">
        <v>386</v>
      </c>
      <c r="B47" s="253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30" t="s">
        <v>395</v>
      </c>
      <c r="B57" s="253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30" t="s">
        <v>403</v>
      </c>
      <c r="B66" s="253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9" t="s">
        <v>413</v>
      </c>
      <c r="B77" s="261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30" t="s">
        <v>383</v>
      </c>
      <c r="B83" s="253"/>
      <c r="C83" s="118">
        <f t="shared" ref="C83:H83" si="14">+C9+C46</f>
        <v>26095253</v>
      </c>
      <c r="D83" s="144">
        <f t="shared" si="14"/>
        <v>2313253</v>
      </c>
      <c r="E83" s="118">
        <f t="shared" si="14"/>
        <v>28408506</v>
      </c>
      <c r="F83" s="118">
        <f t="shared" si="14"/>
        <v>17097766</v>
      </c>
      <c r="G83" s="118">
        <f t="shared" si="14"/>
        <v>17067073</v>
      </c>
      <c r="H83" s="118">
        <f t="shared" si="14"/>
        <v>11310740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32"/>
  <sheetViews>
    <sheetView tabSelected="1" workbookViewId="0">
      <selection activeCell="I19" sqref="I1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4" t="s">
        <v>434</v>
      </c>
      <c r="B1" s="175"/>
      <c r="C1" s="175"/>
      <c r="D1" s="175"/>
      <c r="E1" s="175"/>
      <c r="F1" s="175"/>
      <c r="G1" s="240"/>
    </row>
    <row r="2" spans="1:14" x14ac:dyDescent="0.25">
      <c r="A2" s="185" t="s">
        <v>298</v>
      </c>
      <c r="B2" s="211"/>
      <c r="C2" s="211"/>
      <c r="D2" s="211"/>
      <c r="E2" s="211"/>
      <c r="F2" s="211"/>
      <c r="G2" s="241"/>
    </row>
    <row r="3" spans="1:14" x14ac:dyDescent="0.25">
      <c r="A3" s="185" t="s">
        <v>419</v>
      </c>
      <c r="B3" s="211"/>
      <c r="C3" s="211"/>
      <c r="D3" s="211"/>
      <c r="E3" s="211"/>
      <c r="F3" s="211"/>
      <c r="G3" s="241"/>
    </row>
    <row r="4" spans="1:14" x14ac:dyDescent="0.25">
      <c r="A4" s="185" t="s">
        <v>468</v>
      </c>
      <c r="B4" s="211"/>
      <c r="C4" s="211"/>
      <c r="D4" s="211"/>
      <c r="E4" s="211"/>
      <c r="F4" s="211"/>
      <c r="G4" s="241"/>
    </row>
    <row r="5" spans="1:14" ht="15.75" thickBot="1" x14ac:dyDescent="0.3">
      <c r="A5" s="187" t="s">
        <v>1</v>
      </c>
      <c r="B5" s="212"/>
      <c r="C5" s="212"/>
      <c r="D5" s="212"/>
      <c r="E5" s="212"/>
      <c r="F5" s="212"/>
      <c r="G5" s="242"/>
    </row>
    <row r="6" spans="1:14" ht="15.75" thickBot="1" x14ac:dyDescent="0.3">
      <c r="A6" s="219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20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66" t="s">
        <v>421</v>
      </c>
      <c r="B8" s="101">
        <f>+B9+B10+B11+B14+B15+B18</f>
        <v>22217378</v>
      </c>
      <c r="C8" s="146">
        <f>+C9+C10+C11+C14+C15+C18</f>
        <v>0</v>
      </c>
      <c r="D8" s="146">
        <f>+D9+D10+D11+D14+D15+D18</f>
        <v>22217378</v>
      </c>
      <c r="E8" s="101">
        <f>+E9+E10+E11+E14+E15+E18</f>
        <v>13063657</v>
      </c>
      <c r="F8" s="101">
        <f>+F9+F10+F11+F14+F15+F18</f>
        <v>13063657</v>
      </c>
      <c r="G8" s="148">
        <f>+D8-E8</f>
        <v>9153721</v>
      </c>
    </row>
    <row r="9" spans="1:14" x14ac:dyDescent="0.25">
      <c r="A9" s="68" t="s">
        <v>422</v>
      </c>
      <c r="B9" s="99">
        <v>22217378</v>
      </c>
      <c r="C9" s="147">
        <v>0</v>
      </c>
      <c r="D9" s="147">
        <v>22217378</v>
      </c>
      <c r="E9" s="147">
        <v>13063657</v>
      </c>
      <c r="F9" s="147">
        <v>13063657</v>
      </c>
      <c r="G9" s="149">
        <f>+D9-E9</f>
        <v>9153721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22217378</v>
      </c>
      <c r="C31" s="101">
        <f t="shared" si="7"/>
        <v>0</v>
      </c>
      <c r="D31" s="101">
        <f t="shared" si="7"/>
        <v>22217378</v>
      </c>
      <c r="E31" s="101">
        <f t="shared" si="7"/>
        <v>13063657</v>
      </c>
      <c r="F31" s="101">
        <f t="shared" si="7"/>
        <v>13063657</v>
      </c>
      <c r="G31" s="101">
        <f t="shared" si="7"/>
        <v>9153721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PC02_CEDH23</cp:lastModifiedBy>
  <cp:lastPrinted>2024-07-12T19:22:37Z</cp:lastPrinted>
  <dcterms:created xsi:type="dcterms:W3CDTF">2016-11-23T22:01:49Z</dcterms:created>
  <dcterms:modified xsi:type="dcterms:W3CDTF">2024-10-11T00:15:57Z</dcterms:modified>
</cp:coreProperties>
</file>